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30" yWindow="780" windowWidth="14805" windowHeight="8385"/>
  </bookViews>
  <sheets>
    <sheet name="2022" sheetId="5" r:id="rId1"/>
  </sheets>
  <definedNames>
    <definedName name="_xlnm.Print_Titles" localSheetId="0">'2022'!$5:$6</definedName>
  </definedNames>
  <calcPr calcId="144525"/>
</workbook>
</file>

<file path=xl/calcChain.xml><?xml version="1.0" encoding="utf-8"?>
<calcChain xmlns="http://schemas.openxmlformats.org/spreadsheetml/2006/main">
  <c r="K12" i="5" l="1"/>
  <c r="K22" i="5"/>
  <c r="K26" i="5"/>
  <c r="J26" i="5"/>
  <c r="I26" i="5"/>
  <c r="H26" i="5"/>
  <c r="G26" i="5"/>
  <c r="E12" i="5"/>
  <c r="C9" i="5"/>
  <c r="C10" i="5"/>
  <c r="C12" i="5"/>
  <c r="C24" i="5"/>
  <c r="G21" i="5"/>
  <c r="G20" i="5"/>
  <c r="K20" i="5"/>
  <c r="C19" i="5"/>
  <c r="C21" i="5"/>
  <c r="L21" i="5" s="1"/>
  <c r="C11" i="5"/>
  <c r="C20" i="5"/>
  <c r="L20" i="5" s="1"/>
  <c r="D16" i="5"/>
  <c r="E16" i="5"/>
  <c r="F16" i="5"/>
  <c r="H16" i="5"/>
  <c r="I16" i="5"/>
  <c r="J16" i="5"/>
  <c r="G9" i="5"/>
  <c r="L9" i="5"/>
  <c r="G11" i="5"/>
  <c r="K11" i="5"/>
  <c r="G10" i="5"/>
  <c r="L11" i="5"/>
  <c r="L10" i="5"/>
  <c r="C15" i="5"/>
  <c r="C16" i="5"/>
  <c r="G15" i="5"/>
  <c r="D22" i="5"/>
  <c r="D26" i="5" s="1"/>
  <c r="E22" i="5"/>
  <c r="E26" i="5" s="1"/>
  <c r="E28" i="5" s="1"/>
  <c r="F22" i="5"/>
  <c r="G22" i="5"/>
  <c r="H22" i="5"/>
  <c r="I22" i="5"/>
  <c r="J22" i="5"/>
  <c r="K15" i="5"/>
  <c r="K16" i="5"/>
  <c r="L16" i="5"/>
  <c r="G16" i="5"/>
  <c r="L15" i="5"/>
  <c r="G25" i="5"/>
  <c r="G27" i="5"/>
  <c r="K25" i="5"/>
  <c r="J25" i="5"/>
  <c r="D25" i="5"/>
  <c r="G12" i="5"/>
  <c r="J12" i="5"/>
  <c r="J28" i="5"/>
  <c r="I12" i="5"/>
  <c r="H12" i="5"/>
  <c r="F12" i="5"/>
  <c r="D12" i="5"/>
  <c r="E25" i="5"/>
  <c r="C25" i="5"/>
  <c r="L12" i="5"/>
  <c r="I28" i="5"/>
  <c r="C22" i="5" l="1"/>
  <c r="L22" i="5" s="1"/>
  <c r="C26" i="5"/>
  <c r="L26" i="5" s="1"/>
</calcChain>
</file>

<file path=xl/sharedStrings.xml><?xml version="1.0" encoding="utf-8"?>
<sst xmlns="http://schemas.openxmlformats.org/spreadsheetml/2006/main" count="56" uniqueCount="52">
  <si>
    <t>Отчет о ходе строительства и приобретения объектов</t>
  </si>
  <si>
    <t>включенных в перечень строек и объектов на текущий год и плановый период</t>
  </si>
  <si>
    <t>Наименование объекта</t>
  </si>
  <si>
    <t xml:space="preserve">Капитальные вложения на текущий год
(тыс.руб.)
</t>
  </si>
  <si>
    <t>Остаток межбюджетных трансфертов прошлых лет, подлежащие передаче в бюджет МО</t>
  </si>
  <si>
    <t>Выполнено работ (приобретено) на отчетную дату, всего за счёт всех источников (исполнение)</t>
  </si>
  <si>
    <t>% исполнения к кап. вложениям гр.11/(гр. 3+гр. 6)х100</t>
  </si>
  <si>
    <t>Информация о проведении торгов, заключении контракта, соблюдении условий контракта подрядной организацией, причины низкого исполнения)</t>
  </si>
  <si>
    <t>ВСЕГО</t>
  </si>
  <si>
    <t>из бюджета автономного округа</t>
  </si>
  <si>
    <t>из бюджета МО</t>
  </si>
  <si>
    <t>остатков средств бюджета автономного округа прошлых лет</t>
  </si>
  <si>
    <t xml:space="preserve">средств бюджета автономного округа </t>
  </si>
  <si>
    <t>средств бюджета МО</t>
  </si>
  <si>
    <t>1.</t>
  </si>
  <si>
    <t>1.1.</t>
  </si>
  <si>
    <t>Образовательно-культурный комплекс в д. Хулимсунт, Березовского района</t>
  </si>
  <si>
    <t>1.2.</t>
  </si>
  <si>
    <t>Итого по программе:</t>
  </si>
  <si>
    <t>2.</t>
  </si>
  <si>
    <t>4.</t>
  </si>
  <si>
    <t>Подпрограмма "Содействие развитию жилищного строительства"</t>
  </si>
  <si>
    <t>ВСЕГО:</t>
  </si>
  <si>
    <t>Муниципальная программа "Развитие образования в Березовском районе"</t>
  </si>
  <si>
    <t>Муниципальная программа "Развитие жилищной сферы в Березовском районе»</t>
  </si>
  <si>
    <t>Средняя школа в пгт. Березово</t>
  </si>
  <si>
    <t>Муниципальная программа "Жилищно-коммунальный комплекс в Березовском районе"</t>
  </si>
  <si>
    <t>Реконструкция и расширение канализационных очистных сооружений до 2000 м3/сут. в пгт. Березово</t>
  </si>
  <si>
    <t>Реконструкция котельной на 6 МВт пгт. Березово, ул. Аэропорт, 6а</t>
  </si>
  <si>
    <t>Строительство блочно-модульной котельной тепловой мощностью 18 МВт с заменой участка тепловой сети в пгт. Игрим</t>
  </si>
  <si>
    <t>Подпрограмма "Обеспечение равных прав потребителей на получение коммунальных ресурсов"</t>
  </si>
  <si>
    <t>Детский сад в пгт. Игрим</t>
  </si>
  <si>
    <t>2.1.</t>
  </si>
  <si>
    <t>Муниципальная программа "Современная транспортная система Березовского района"</t>
  </si>
  <si>
    <t>Реконструкция автодороги по ул. Чкалова с заменой участка газопровода низкого давления в  пгт. Березово</t>
  </si>
  <si>
    <t xml:space="preserve">Проведен аукцион № 0187300012422000071 и заключен муниципальный контракт: № 14/22 от 10.06.22 г. на выполнение проектно-изыскательских работ, подрядная организация ООО «Артпроектэксперт", цена контракта – 2 800,9 тыс. руб., срок выполнения работ по контракту - 25.04.2023 г. </t>
  </si>
  <si>
    <t xml:space="preserve">Приобретение жилья, выплата возмещения на изымаемую недвижимость </t>
  </si>
  <si>
    <t>4.1.</t>
  </si>
  <si>
    <t>на 31.03.2023 года</t>
  </si>
  <si>
    <t>Заключен муниципальный контракт № 30/20 от 13.07.2020 г. с ООО ЭП "ОЧИСТНЫЕ СООРУЖЕНИЯ", г. Тула. Проектная документация по объекту получила положительное заключение государственной экспертизы № 86-1-1-3-073540-2021 от 03.12.2021 года и положительное заключение проверки достоверности определения сметной стоимости № 86-1-1-2-072133-2022 от 11.10.2022 года. Стоимость объекта в ценах соответствующих лет с учетом периода реализации составляет - 533 376,0 тыс. руб. В Департамент строительства и ЖКК ХМАО-Югры направлено инвестиционное предложение о выделении дополнительных средств из бюджета автономного округа в размере 125 230,8 тыс. руб. на 2024 г. на строительство объекта (исх № 200 от 17.01.2023 г.)</t>
  </si>
  <si>
    <t>После проведения анализа стоимости строительства, был установлен показатель стоимости 1 кв. м. не соответствующий действительному на текущий момент. В целях приведения сметной стоимости строительства объекта к  достоверному показателю необходимо доработать сметную документацию, проведен аукцион на корректировку проектно-сметной документации, заключен муниципальный контракт № 38/22 от 02.12.2022 г., срок выполнения работ - 06.06.2023 г. с учетом прохождения достоверности сметной стоимости строительства.</t>
  </si>
  <si>
    <t>Заключено 4 муниципальных контракта по приобретению жилых помещений на общую сумму 17 456,2 тыс. руб. Оплата по муниципальным контрактам произведена 100%. Все жилые помещения будут переданы в порядке разграничения имущества Березовского района в муниципальную собственность гп. Березово для предоставления гражданам на условиях социального найма.</t>
  </si>
  <si>
    <t>Заключен муниципальный контракт № 57/20 от 17.11.2020 г., подрядная организация ООО ГК "Альянс" Рязанская область, срок выполнения работ - 30.11.2024 года (дополнительное соглашение № 4 от 14.02.2023 г.), цена контракта 864 772,9 тыс. руб.  30.12.2021 г. Выплачен аванс в размере 250 000,0 т.р. Выполнены работы подготовительного периода, устройство свайного поля 100 %, бетонная подготовка под ростверки 75 %, армирование ростверков 70 %, устройство монолитных ростверков 45 %, работы по устройству наружных сетей водоотведения и теплоснабжения. Расчетная стоиомость объекта в ценах соответствующих лет с учетом период реализации проекта составляет 2 074 423,8 тыс. руб. В Департамент образования и науки ХМАО-Югры направлено инвест.предложение о выделении дополнительных средств на строительство объекта (исх. № 9048 от 14.12.2022 г.). На отчетный период дополнительное финансирование из бюджета автономного округа  не выделено. Заказчик не может подписать дополнительное соглашение к муниципальному контракту об увеличении цены контракта, соответсвенно не может принять от Подрядчика выполненные работы по строительству объекта.</t>
  </si>
  <si>
    <t>Заключен муниципальный контракт на реконструкцию объекта № 54/21 от 27.12.2021 г., Подрядная организация ООО «СЗ ДИВЕС ДЕВЕЛОПМЕНТ», г. Екатеринбург, цена контракта 86 221,3 тыс. руб. (доп. соглашение № 5 от 08.11.2022 г.), срок выполнения работ 03.07.2023 г. (доп. соглашение № 4 от 02.11.2022). Получено разрешение на строительство 19.01.2022 г. В полном объеме выполнено устройство фундамента для монтажа блочно-модульной котельной, завершен монтаж мачты с дымовой трубой. Выполнены работы по устройству наружных сетей водоотведения, сетей теплоснабжения, водоснабжения, устройств теплофикационной камеры ТК-1. В настоящий момент газовая блочно-модульная котельная тепловой мощностью 6 МВт находится в процессе изготовления заводом-изготовителем (г. Саратов). Поставка блочно-модульной котельной на 6 МВт до пгт. Березово будет осуществлена по навигации в мае 2023 г. Общая готовность объекта - 23,3 %. В Департамент строительства и ЖКК ХМАО-Югра направлено инвестиционное предложение о выделении средств в 2023 г. на завершение строительства объекта (исх. № 304 от 19.01.2023 г.)</t>
  </si>
  <si>
    <t>Заключен муниципальный контракт № 01/22 от 18.01.22 г. с  ООО «КОРСЭЛЬ», г. Пермь, срок - 30.06.2023 г. , цена 162 078,0 тыс. руб. Получено разрешение на строительство 20.01.2022 г. Выплаченэ аванс  - 37 277,9 т.р. На объекте выполнены работы по устройству наружных сетей теплоснабжения, водоснабжения, газоснабжения, водоотведения. Завершены работы по замене участка тепловой сети, монтажу блочно-модульной котельной, устройству ограждающих конструкций, монтажу мачты с дымовой трубой. Закончены работы по установке технологического оборудования (котлы, горелки, насосы). Общая готовность объекта - 83 %.</t>
  </si>
  <si>
    <t>Заключен муниципальный контракт № 13/22 от 16.06.2022 г. с ООО "ЮграАртСтрой" г. Ханты-Мансийск, цена контракта - 187 777,5, срок выполнения работ 16.08.2023 г. (дополнительное соглашение № 2 от 17.11.2022 г.). Выплачен аванс в сумме 51 000,0 тыс. руб. Проведена часть общестроительныхработ и работ по устройству инженерных сетей. Выполнены работы по устройству отмостки по всему периметру, устройству приямков для аварийных выходов с подвала. Выполнена часть работ по устройству крылец, устройство организованного водостока с кровли здания, часть внутренних отделочных работ, монтаж слаботочных сетей и сетей электроснабжения, устройство наружных сетей теплоснабжения. Заключено 35 контракта на поставку технологического оборудования. Выполнена доставка технологического оборудования по 27 контрактам.                                                                                                     Заключены муниципальные контракты:                                                                                                                                                           1) 0187300012423000009 - поставка, разгрузка, сборка, установка, монтаж, наладка оборудования (мебель);                                     2) 0187300012423000011 - поставка, разгрузка, сборка, установка, монтаж, наладка оборудования (мебель);                                      3) 018730012423000012 - поставка, разгрузка, сборка, установка, монтаж, наладка оборудования (мебель);                                           4) 0187300012423000016 - поставка, разгрузка, сборка, установка, монтаж, наладка оборудования (мебель);                                        5) 0187300012423000020 - поставка, разгрузка, сборка, установка, монтаж, наладка оборудования (мебель кухонная);                                                                                                                                                    6) 0187300012423000029 - поставка, разгрузка, сборка, установка, монтаж, наладка оборудования (оборудование для пищеблока);                                                                                                                                                                                                                                   7) 0187300012423000030 - поставка, разгрузка, сборка, установка, монтаж, наладка оборудования (мебель прочая);                             8) 0187300012423000032 - поставка, разгрузка, сборка, установка, монтаж, наладка оборудования (мебель прочая);                           9) 0187300012423000031 - поставка, разгрузка, сборка, установка, монтаж, наладка оборудования (мебель прочая);                        10) 0187300012423000034 - поставка, разгрузка, сборка, установка, монтаж, наладка оборудования (мебель металлическая).</t>
  </si>
  <si>
    <t>1.3.</t>
  </si>
  <si>
    <t>3.</t>
  </si>
  <si>
    <t>3.1.</t>
  </si>
  <si>
    <t>3.2.</t>
  </si>
  <si>
    <t>3.3.</t>
  </si>
  <si>
    <t>Профинансировано МО в 2023 году  (кассовые расходы) за счёт: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</si>
</sst>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#,##0.00_ ;\-#,##0.00\ 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</font>
    <font>
      <sz val="10"/>
      <name val="Arial Cyr"/>
      <charset val="204"/>
    </font>
    <font>
      <b/>
      <u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sz val="9"/>
      <color rgb="FFFF0000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09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/>
    </xf>
    <xf numFmtId="165" fontId="1" fillId="2" borderId="0" xfId="0" applyNumberFormat="1" applyFont="1" applyFill="1"/>
    <xf numFmtId="0" fontId="12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/>
    <xf numFmtId="165" fontId="12" fillId="2" borderId="0" xfId="0" applyNumberFormat="1" applyFont="1" applyFill="1"/>
    <xf numFmtId="165" fontId="3" fillId="0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13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vertical="center"/>
    </xf>
    <xf numFmtId="165" fontId="1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165" fontId="20" fillId="0" borderId="0" xfId="0" applyNumberFormat="1" applyFont="1" applyFill="1" applyBorder="1" applyAlignment="1">
      <alignment horizontal="center" vertical="center" wrapText="1"/>
    </xf>
    <xf numFmtId="167" fontId="20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14" fillId="2" borderId="0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center" wrapText="1"/>
    </xf>
    <xf numFmtId="167" fontId="14" fillId="0" borderId="0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 applyProtection="1">
      <alignment horizontal="left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left" vertical="center" wrapText="1" shrinkToFit="1"/>
    </xf>
    <xf numFmtId="16" fontId="2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167" fontId="4" fillId="0" borderId="2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vertical="center" wrapText="1"/>
    </xf>
    <xf numFmtId="167" fontId="14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" fontId="12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166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165" fontId="19" fillId="0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165" fontId="13" fillId="0" borderId="5" xfId="0" applyNumberFormat="1" applyFont="1" applyFill="1" applyBorder="1" applyAlignment="1">
      <alignment horizontal="left" vertical="center" wrapText="1"/>
    </xf>
    <xf numFmtId="165" fontId="13" fillId="0" borderId="6" xfId="0" applyNumberFormat="1" applyFont="1" applyFill="1" applyBorder="1" applyAlignment="1">
      <alignment horizontal="left" vertical="center" wrapText="1"/>
    </xf>
    <xf numFmtId="165" fontId="13" fillId="0" borderId="7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5" zoomScale="80" zoomScaleNormal="80" workbookViewId="0">
      <selection activeCell="M5" sqref="M5:M6"/>
    </sheetView>
  </sheetViews>
  <sheetFormatPr defaultColWidth="8.85546875" defaultRowHeight="15" x14ac:dyDescent="0.25"/>
  <cols>
    <col min="1" max="1" width="6.140625" style="1" customWidth="1"/>
    <col min="2" max="2" width="26.28515625" style="1" customWidth="1"/>
    <col min="3" max="3" width="12.42578125" style="87" customWidth="1"/>
    <col min="4" max="4" width="10.85546875" style="87" customWidth="1"/>
    <col min="5" max="5" width="9.85546875" style="87" customWidth="1"/>
    <col min="6" max="6" width="11.140625" style="5" customWidth="1"/>
    <col min="7" max="7" width="10.140625" style="20" customWidth="1"/>
    <col min="8" max="8" width="10.140625" style="1" customWidth="1"/>
    <col min="9" max="10" width="10.5703125" style="20" customWidth="1"/>
    <col min="11" max="11" width="13.140625" style="1" customWidth="1"/>
    <col min="12" max="12" width="11.42578125" style="1" customWidth="1"/>
    <col min="13" max="13" width="88.7109375" style="1" customWidth="1"/>
    <col min="14" max="15" width="8.85546875" style="1"/>
    <col min="16" max="16" width="9.5703125" style="1" bestFit="1" customWidth="1"/>
    <col min="17" max="16384" width="8.85546875" style="1"/>
  </cols>
  <sheetData>
    <row r="1" spans="1:13" ht="15.95" customHeight="1" x14ac:dyDescent="0.3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5" customHeight="1" x14ac:dyDescent="0.3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16.5" hidden="1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17.45" customHeight="1" x14ac:dyDescent="0.3">
      <c r="A4" s="94" t="s">
        <v>38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</row>
    <row r="5" spans="1:13" ht="63.6" customHeight="1" x14ac:dyDescent="0.25">
      <c r="A5" s="101"/>
      <c r="B5" s="100" t="s">
        <v>2</v>
      </c>
      <c r="C5" s="102" t="s">
        <v>3</v>
      </c>
      <c r="D5" s="102"/>
      <c r="E5" s="102"/>
      <c r="F5" s="95" t="s">
        <v>4</v>
      </c>
      <c r="G5" s="97" t="s">
        <v>51</v>
      </c>
      <c r="H5" s="97"/>
      <c r="I5" s="97"/>
      <c r="J5" s="97"/>
      <c r="K5" s="98" t="s">
        <v>5</v>
      </c>
      <c r="L5" s="98" t="s">
        <v>6</v>
      </c>
      <c r="M5" s="95" t="s">
        <v>7</v>
      </c>
    </row>
    <row r="6" spans="1:13" ht="90.75" customHeight="1" x14ac:dyDescent="0.25">
      <c r="A6" s="101"/>
      <c r="B6" s="100"/>
      <c r="C6" s="52" t="s">
        <v>8</v>
      </c>
      <c r="D6" s="81" t="s">
        <v>9</v>
      </c>
      <c r="E6" s="81" t="s">
        <v>10</v>
      </c>
      <c r="F6" s="96"/>
      <c r="G6" s="52" t="s">
        <v>8</v>
      </c>
      <c r="H6" s="23" t="s">
        <v>11</v>
      </c>
      <c r="I6" s="77" t="s">
        <v>12</v>
      </c>
      <c r="J6" s="77" t="s">
        <v>13</v>
      </c>
      <c r="K6" s="99"/>
      <c r="L6" s="99"/>
      <c r="M6" s="96"/>
    </row>
    <row r="7" spans="1:13" ht="17.45" customHeight="1" x14ac:dyDescent="0.25">
      <c r="A7" s="19">
        <v>1</v>
      </c>
      <c r="B7" s="18">
        <v>2</v>
      </c>
      <c r="C7" s="52">
        <v>3</v>
      </c>
      <c r="D7" s="81">
        <v>4</v>
      </c>
      <c r="E7" s="81">
        <v>5</v>
      </c>
      <c r="F7" s="15">
        <v>6</v>
      </c>
      <c r="G7" s="52">
        <v>7</v>
      </c>
      <c r="H7" s="16">
        <v>8</v>
      </c>
      <c r="I7" s="77">
        <v>9</v>
      </c>
      <c r="J7" s="77">
        <v>10</v>
      </c>
      <c r="K7" s="17">
        <v>11</v>
      </c>
      <c r="L7" s="17">
        <v>12</v>
      </c>
      <c r="M7" s="15">
        <v>13</v>
      </c>
    </row>
    <row r="8" spans="1:13" s="3" customFormat="1" ht="15.75" customHeight="1" x14ac:dyDescent="0.25">
      <c r="A8" s="2" t="s">
        <v>14</v>
      </c>
      <c r="B8" s="108" t="s">
        <v>23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s="30" customFormat="1" ht="268.5" customHeight="1" x14ac:dyDescent="0.25">
      <c r="A9" s="52" t="s">
        <v>15</v>
      </c>
      <c r="B9" s="53" t="s">
        <v>16</v>
      </c>
      <c r="C9" s="54">
        <f>D9+E9</f>
        <v>59892.777999999998</v>
      </c>
      <c r="D9" s="51">
        <v>52489.599999999999</v>
      </c>
      <c r="E9" s="50">
        <v>7403.1779999999999</v>
      </c>
      <c r="F9" s="50">
        <v>0</v>
      </c>
      <c r="G9" s="55">
        <f>H9+I9+J9</f>
        <v>5623.1</v>
      </c>
      <c r="H9" s="55">
        <v>0</v>
      </c>
      <c r="I9" s="55">
        <v>4999</v>
      </c>
      <c r="J9" s="51">
        <v>624.1</v>
      </c>
      <c r="K9" s="55">
        <v>6418.2</v>
      </c>
      <c r="L9" s="55">
        <f>K9/(C9+F9)*100</f>
        <v>10.716150117464913</v>
      </c>
      <c r="M9" s="25" t="s">
        <v>45</v>
      </c>
    </row>
    <row r="10" spans="1:13" s="30" customFormat="1" ht="136.5" customHeight="1" x14ac:dyDescent="0.25">
      <c r="A10" s="52" t="s">
        <v>17</v>
      </c>
      <c r="B10" s="56" t="s">
        <v>25</v>
      </c>
      <c r="C10" s="50">
        <f>D10+E10</f>
        <v>645888.96199999994</v>
      </c>
      <c r="D10" s="51">
        <v>580760.19999999995</v>
      </c>
      <c r="E10" s="50">
        <v>65128.762000000002</v>
      </c>
      <c r="F10" s="50">
        <v>0</v>
      </c>
      <c r="G10" s="51">
        <f>H10+I10+J10</f>
        <v>0</v>
      </c>
      <c r="H10" s="51">
        <v>0</v>
      </c>
      <c r="I10" s="51">
        <v>0</v>
      </c>
      <c r="J10" s="51">
        <v>0</v>
      </c>
      <c r="K10" s="51">
        <v>0</v>
      </c>
      <c r="L10" s="74">
        <f>K10/(C10+F10)*100</f>
        <v>0</v>
      </c>
      <c r="M10" s="43" t="s">
        <v>42</v>
      </c>
    </row>
    <row r="11" spans="1:13" s="21" customFormat="1" ht="66" customHeight="1" x14ac:dyDescent="0.25">
      <c r="A11" s="57" t="s">
        <v>46</v>
      </c>
      <c r="B11" s="56" t="s">
        <v>31</v>
      </c>
      <c r="C11" s="50">
        <f>D11+E11</f>
        <v>990</v>
      </c>
      <c r="D11" s="50">
        <v>0</v>
      </c>
      <c r="E11" s="50">
        <v>990</v>
      </c>
      <c r="F11" s="50">
        <v>0</v>
      </c>
      <c r="G11" s="51">
        <f>H11+I11+J11</f>
        <v>0</v>
      </c>
      <c r="H11" s="51">
        <v>0</v>
      </c>
      <c r="I11" s="51">
        <v>0</v>
      </c>
      <c r="J11" s="51">
        <v>0</v>
      </c>
      <c r="K11" s="51">
        <f>G11</f>
        <v>0</v>
      </c>
      <c r="L11" s="74">
        <f>K11/(C11+F11)*100</f>
        <v>0</v>
      </c>
      <c r="M11" s="25" t="s">
        <v>40</v>
      </c>
    </row>
    <row r="12" spans="1:13" s="22" customFormat="1" ht="17.25" customHeight="1" x14ac:dyDescent="0.25">
      <c r="A12" s="58"/>
      <c r="B12" s="27" t="s">
        <v>18</v>
      </c>
      <c r="C12" s="26">
        <f t="shared" ref="C12:K12" si="0">SUM(C9:C11)</f>
        <v>706771.74</v>
      </c>
      <c r="D12" s="26">
        <f t="shared" si="0"/>
        <v>633249.79999999993</v>
      </c>
      <c r="E12" s="26">
        <f t="shared" si="0"/>
        <v>73521.94</v>
      </c>
      <c r="F12" s="26">
        <f t="shared" si="0"/>
        <v>0</v>
      </c>
      <c r="G12" s="14">
        <f t="shared" si="0"/>
        <v>5623.1</v>
      </c>
      <c r="H12" s="26">
        <f t="shared" si="0"/>
        <v>0</v>
      </c>
      <c r="I12" s="26">
        <f t="shared" si="0"/>
        <v>4999</v>
      </c>
      <c r="J12" s="26">
        <f t="shared" si="0"/>
        <v>624.1</v>
      </c>
      <c r="K12" s="26">
        <f t="shared" si="0"/>
        <v>6418.2</v>
      </c>
      <c r="L12" s="14">
        <f>K12/(C12+F12)*100</f>
        <v>0.90810082474435094</v>
      </c>
      <c r="M12" s="28"/>
    </row>
    <row r="13" spans="1:13" s="21" customFormat="1" ht="20.45" customHeight="1" x14ac:dyDescent="0.25">
      <c r="A13" s="45" t="s">
        <v>19</v>
      </c>
      <c r="B13" s="105" t="s">
        <v>24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7"/>
    </row>
    <row r="14" spans="1:13" s="4" customFormat="1" ht="20.45" customHeight="1" x14ac:dyDescent="0.25">
      <c r="A14" s="45"/>
      <c r="B14" s="105" t="s">
        <v>21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7"/>
    </row>
    <row r="15" spans="1:13" s="20" customFormat="1" ht="48" customHeight="1" x14ac:dyDescent="0.25">
      <c r="A15" s="59" t="s">
        <v>32</v>
      </c>
      <c r="B15" s="89" t="s">
        <v>36</v>
      </c>
      <c r="C15" s="50">
        <f>D15+E15</f>
        <v>22069.8</v>
      </c>
      <c r="D15" s="50">
        <v>21407.8</v>
      </c>
      <c r="E15" s="50">
        <v>662</v>
      </c>
      <c r="F15" s="50">
        <v>0</v>
      </c>
      <c r="G15" s="51">
        <f>H15+I15+J15</f>
        <v>17456.2</v>
      </c>
      <c r="H15" s="50">
        <v>0</v>
      </c>
      <c r="I15" s="50">
        <v>16932.5</v>
      </c>
      <c r="J15" s="50">
        <v>523.70000000000005</v>
      </c>
      <c r="K15" s="50">
        <f>G15</f>
        <v>17456.2</v>
      </c>
      <c r="L15" s="51">
        <f>K15/(C15+F15)*100</f>
        <v>79.095415454603128</v>
      </c>
      <c r="M15" s="43" t="s">
        <v>41</v>
      </c>
    </row>
    <row r="16" spans="1:13" s="22" customFormat="1" ht="15" customHeight="1" x14ac:dyDescent="0.25">
      <c r="A16" s="60"/>
      <c r="B16" s="27" t="s">
        <v>18</v>
      </c>
      <c r="C16" s="26">
        <f t="shared" ref="C16:K16" si="1">SUM(C15:C15)</f>
        <v>22069.8</v>
      </c>
      <c r="D16" s="26">
        <f t="shared" si="1"/>
        <v>21407.8</v>
      </c>
      <c r="E16" s="26">
        <f t="shared" si="1"/>
        <v>662</v>
      </c>
      <c r="F16" s="26">
        <f t="shared" si="1"/>
        <v>0</v>
      </c>
      <c r="G16" s="26">
        <f t="shared" si="1"/>
        <v>17456.2</v>
      </c>
      <c r="H16" s="26">
        <f t="shared" si="1"/>
        <v>0</v>
      </c>
      <c r="I16" s="26">
        <f t="shared" si="1"/>
        <v>16932.5</v>
      </c>
      <c r="J16" s="26">
        <f t="shared" si="1"/>
        <v>523.70000000000005</v>
      </c>
      <c r="K16" s="26">
        <f t="shared" si="1"/>
        <v>17456.2</v>
      </c>
      <c r="L16" s="14">
        <f>K16/(C16+F16)*100</f>
        <v>79.095415454603128</v>
      </c>
      <c r="M16" s="26"/>
    </row>
    <row r="17" spans="1:21" s="22" customFormat="1" ht="15" customHeight="1" x14ac:dyDescent="0.25">
      <c r="A17" s="46" t="s">
        <v>47</v>
      </c>
      <c r="B17" s="105" t="s">
        <v>26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7"/>
      <c r="P17" s="29"/>
    </row>
    <row r="18" spans="1:21" s="22" customFormat="1" ht="12.75" customHeight="1" x14ac:dyDescent="0.25">
      <c r="A18" s="46"/>
      <c r="B18" s="105" t="s">
        <v>30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7"/>
      <c r="P18" s="29"/>
    </row>
    <row r="19" spans="1:21" s="22" customFormat="1" ht="87.75" customHeight="1" x14ac:dyDescent="0.25">
      <c r="A19" s="24" t="s">
        <v>48</v>
      </c>
      <c r="B19" s="61" t="s">
        <v>27</v>
      </c>
      <c r="C19" s="54">
        <f>D19+E19</f>
        <v>296888.57900000003</v>
      </c>
      <c r="D19" s="50">
        <v>281602.40000000002</v>
      </c>
      <c r="E19" s="50">
        <v>15286.179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5">
        <v>0</v>
      </c>
      <c r="M19" s="89" t="s">
        <v>39</v>
      </c>
      <c r="P19" s="29"/>
    </row>
    <row r="20" spans="1:21" s="22" customFormat="1" ht="132" customHeight="1" x14ac:dyDescent="0.25">
      <c r="A20" s="24" t="s">
        <v>49</v>
      </c>
      <c r="B20" s="61" t="s">
        <v>28</v>
      </c>
      <c r="C20" s="54">
        <f>D20+E20</f>
        <v>1258.693</v>
      </c>
      <c r="D20" s="50">
        <v>0</v>
      </c>
      <c r="E20" s="50">
        <v>1258.693</v>
      </c>
      <c r="F20" s="54">
        <v>0</v>
      </c>
      <c r="G20" s="50">
        <f>H20+I20+J20</f>
        <v>0</v>
      </c>
      <c r="H20" s="54">
        <v>0</v>
      </c>
      <c r="I20" s="50">
        <v>0</v>
      </c>
      <c r="J20" s="54">
        <v>0</v>
      </c>
      <c r="K20" s="54">
        <f>G20</f>
        <v>0</v>
      </c>
      <c r="L20" s="55">
        <f>K20/(C20+F20)*100</f>
        <v>0</v>
      </c>
      <c r="M20" s="89" t="s">
        <v>43</v>
      </c>
      <c r="P20" s="29"/>
    </row>
    <row r="21" spans="1:21" s="22" customFormat="1" ht="72.75" customHeight="1" x14ac:dyDescent="0.25">
      <c r="A21" s="24" t="s">
        <v>50</v>
      </c>
      <c r="B21" s="61" t="s">
        <v>29</v>
      </c>
      <c r="C21" s="54">
        <f>D21+E21</f>
        <v>36819.675999999999</v>
      </c>
      <c r="D21" s="50">
        <v>33538.199999999997</v>
      </c>
      <c r="E21" s="50">
        <v>3281.4760000000001</v>
      </c>
      <c r="F21" s="55">
        <v>0</v>
      </c>
      <c r="G21" s="54">
        <f>H21+I21+J21</f>
        <v>2619.4</v>
      </c>
      <c r="H21" s="55">
        <v>0</v>
      </c>
      <c r="I21" s="51">
        <v>2042.8</v>
      </c>
      <c r="J21" s="50">
        <v>576.6</v>
      </c>
      <c r="K21" s="54">
        <v>7666.1</v>
      </c>
      <c r="L21" s="55">
        <f>K21/(C21+F21)*100</f>
        <v>20.820661213857505</v>
      </c>
      <c r="M21" s="89" t="s">
        <v>44</v>
      </c>
      <c r="P21" s="29"/>
    </row>
    <row r="22" spans="1:21" s="22" customFormat="1" ht="13.5" customHeight="1" x14ac:dyDescent="0.25">
      <c r="A22" s="63"/>
      <c r="B22" s="40" t="s">
        <v>18</v>
      </c>
      <c r="C22" s="39">
        <f>SUM(C19:C21)</f>
        <v>334966.94800000003</v>
      </c>
      <c r="D22" s="39">
        <f t="shared" ref="D22:K22" si="2">SUM(D19:D21)</f>
        <v>315140.60000000003</v>
      </c>
      <c r="E22" s="39">
        <f t="shared" si="2"/>
        <v>19826.347999999998</v>
      </c>
      <c r="F22" s="39">
        <f t="shared" si="2"/>
        <v>0</v>
      </c>
      <c r="G22" s="39">
        <f t="shared" si="2"/>
        <v>2619.4</v>
      </c>
      <c r="H22" s="39">
        <f t="shared" si="2"/>
        <v>0</v>
      </c>
      <c r="I22" s="39">
        <f t="shared" si="2"/>
        <v>2042.8</v>
      </c>
      <c r="J22" s="39">
        <f t="shared" si="2"/>
        <v>576.6</v>
      </c>
      <c r="K22" s="39">
        <f t="shared" si="2"/>
        <v>7666.1</v>
      </c>
      <c r="L22" s="44">
        <f>K22/(C22+F22)*100</f>
        <v>2.2886138604934834</v>
      </c>
      <c r="M22" s="64"/>
      <c r="P22" s="29"/>
    </row>
    <row r="23" spans="1:21" s="22" customFormat="1" ht="12.75" customHeight="1" x14ac:dyDescent="0.25">
      <c r="A23" s="65" t="s">
        <v>20</v>
      </c>
      <c r="B23" s="103" t="s">
        <v>33</v>
      </c>
      <c r="C23" s="104"/>
      <c r="D23" s="104"/>
      <c r="E23" s="104"/>
      <c r="F23" s="104"/>
      <c r="G23" s="104"/>
      <c r="H23" s="104"/>
      <c r="I23" s="73"/>
      <c r="J23" s="90"/>
      <c r="K23" s="31"/>
      <c r="L23" s="31"/>
      <c r="M23" s="32"/>
      <c r="N23" s="34"/>
      <c r="O23" s="34"/>
      <c r="P23" s="34"/>
      <c r="Q23" s="34"/>
      <c r="R23" s="34"/>
      <c r="S23" s="34"/>
      <c r="T23" s="34"/>
      <c r="U23" s="35"/>
    </row>
    <row r="24" spans="1:21" s="33" customFormat="1" ht="48.75" customHeight="1" x14ac:dyDescent="0.25">
      <c r="A24" s="66" t="s">
        <v>37</v>
      </c>
      <c r="B24" s="67" t="s">
        <v>34</v>
      </c>
      <c r="C24" s="62">
        <f>D24+E24</f>
        <v>2800.9</v>
      </c>
      <c r="D24" s="62">
        <v>0</v>
      </c>
      <c r="E24" s="50">
        <v>2800.9</v>
      </c>
      <c r="F24" s="68">
        <v>0</v>
      </c>
      <c r="G24" s="62">
        <v>0</v>
      </c>
      <c r="H24" s="69">
        <v>0</v>
      </c>
      <c r="I24" s="68">
        <v>0</v>
      </c>
      <c r="J24" s="50">
        <v>0</v>
      </c>
      <c r="K24" s="50">
        <v>0</v>
      </c>
      <c r="L24" s="68">
        <v>0</v>
      </c>
      <c r="M24" s="43" t="s">
        <v>35</v>
      </c>
      <c r="N24" s="36"/>
      <c r="O24" s="36"/>
      <c r="P24" s="36"/>
      <c r="Q24" s="36"/>
      <c r="R24" s="36"/>
      <c r="S24" s="36"/>
      <c r="T24" s="36"/>
      <c r="U24" s="37"/>
    </row>
    <row r="25" spans="1:21" s="42" customFormat="1" ht="13.5" customHeight="1" x14ac:dyDescent="0.25">
      <c r="A25" s="70"/>
      <c r="B25" s="71" t="s">
        <v>18</v>
      </c>
      <c r="C25" s="47">
        <f>SUM(C24)</f>
        <v>2800.9</v>
      </c>
      <c r="D25" s="47">
        <f>SUM(D24)</f>
        <v>0</v>
      </c>
      <c r="E25" s="47">
        <f>SUM(E24:E24)</f>
        <v>2800.9</v>
      </c>
      <c r="F25" s="47">
        <v>0</v>
      </c>
      <c r="G25" s="47">
        <f>SUM(G24)</f>
        <v>0</v>
      </c>
      <c r="H25" s="48">
        <v>0</v>
      </c>
      <c r="I25" s="49">
        <v>0</v>
      </c>
      <c r="J25" s="49">
        <f>SUM(J24:J24)</f>
        <v>0</v>
      </c>
      <c r="K25" s="49">
        <f>SUM(K24:K24)</f>
        <v>0</v>
      </c>
      <c r="L25" s="49">
        <v>0</v>
      </c>
      <c r="M25" s="72"/>
      <c r="N25" s="38"/>
      <c r="O25" s="38"/>
      <c r="P25" s="41"/>
      <c r="Q25" s="41"/>
      <c r="R25" s="41"/>
      <c r="S25" s="38"/>
      <c r="T25" s="38"/>
      <c r="U25" s="38"/>
    </row>
    <row r="26" spans="1:21" s="30" customFormat="1" ht="14.25" customHeight="1" x14ac:dyDescent="0.25">
      <c r="A26" s="24"/>
      <c r="B26" s="12" t="s">
        <v>22</v>
      </c>
      <c r="C26" s="14">
        <f>C12+C16+C22+C25</f>
        <v>1066609.388</v>
      </c>
      <c r="D26" s="14">
        <f>D12+D16+D22+D25</f>
        <v>969798.2</v>
      </c>
      <c r="E26" s="14">
        <f>E12+E16+E22+E25</f>
        <v>96811.187999999995</v>
      </c>
      <c r="F26" s="44">
        <v>0</v>
      </c>
      <c r="G26" s="44">
        <f>G12+G16+G22+G25</f>
        <v>25698.700000000004</v>
      </c>
      <c r="H26" s="44">
        <f>SUM(H12+H16+H22+H25)</f>
        <v>0</v>
      </c>
      <c r="I26" s="44">
        <f>I12+I16+I22+I25</f>
        <v>23974.3</v>
      </c>
      <c r="J26" s="44">
        <f>J12+J16+J22+J25</f>
        <v>1724.4</v>
      </c>
      <c r="K26" s="44">
        <f>K12+K16+K22+K25</f>
        <v>31540.5</v>
      </c>
      <c r="L26" s="14">
        <f>K26/(C26+F26)*100</f>
        <v>2.9570806665354419</v>
      </c>
      <c r="M26" s="13"/>
    </row>
    <row r="27" spans="1:21" s="4" customFormat="1" x14ac:dyDescent="0.25">
      <c r="C27" s="82"/>
      <c r="D27" s="83">
        <v>4</v>
      </c>
      <c r="E27" s="84">
        <v>21178.449089999998</v>
      </c>
      <c r="F27" s="7"/>
      <c r="G27" s="75">
        <f>SUM(G24:G25)</f>
        <v>0</v>
      </c>
      <c r="H27" s="8"/>
      <c r="I27" s="78">
        <v>33102.812140000002</v>
      </c>
      <c r="J27" s="78">
        <v>10102.64313</v>
      </c>
      <c r="K27" s="8"/>
    </row>
    <row r="28" spans="1:21" x14ac:dyDescent="0.25">
      <c r="C28" s="85"/>
      <c r="D28" s="79">
        <v>44440</v>
      </c>
      <c r="E28" s="79">
        <f>E27-E26</f>
        <v>-75632.73891</v>
      </c>
      <c r="F28" s="9"/>
      <c r="G28" s="76"/>
      <c r="H28" s="11"/>
      <c r="I28" s="79">
        <f>I27-I26</f>
        <v>9128.5121400000025</v>
      </c>
      <c r="J28" s="79">
        <f>J27-J26</f>
        <v>8378.2431300000007</v>
      </c>
      <c r="K28" s="10"/>
    </row>
    <row r="29" spans="1:21" x14ac:dyDescent="0.25">
      <c r="C29" s="86"/>
      <c r="E29" s="88"/>
      <c r="J29" s="80"/>
    </row>
    <row r="30" spans="1:21" x14ac:dyDescent="0.25">
      <c r="B30" s="6"/>
    </row>
  </sheetData>
  <mergeCells count="18">
    <mergeCell ref="B23:H23"/>
    <mergeCell ref="B17:M17"/>
    <mergeCell ref="B18:M18"/>
    <mergeCell ref="B13:M13"/>
    <mergeCell ref="B8:M8"/>
    <mergeCell ref="B14:M14"/>
    <mergeCell ref="A1:M1"/>
    <mergeCell ref="A2:M2"/>
    <mergeCell ref="A3:M3"/>
    <mergeCell ref="A4:M4"/>
    <mergeCell ref="F5:F6"/>
    <mergeCell ref="G5:J5"/>
    <mergeCell ref="K5:K6"/>
    <mergeCell ref="B5:B6"/>
    <mergeCell ref="A5:A6"/>
    <mergeCell ref="C5:E5"/>
    <mergeCell ref="L5:L6"/>
    <mergeCell ref="M5:M6"/>
  </mergeCells>
  <phoneticPr fontId="5" type="noConversion"/>
  <pageMargins left="0" right="0" top="0.19685039370078741" bottom="0.19685039370078741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'2022'!Заголовки_для_печати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2023-04-12T07:20:06Z</dcterms:modified>
</cp:coreProperties>
</file>