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30" yWindow="900" windowWidth="14805" windowHeight="8265"/>
  </bookViews>
  <sheets>
    <sheet name="2023" sheetId="5" r:id="rId1"/>
  </sheets>
  <definedNames>
    <definedName name="_xlnm.Print_Titles" localSheetId="0">'2023'!$5:$6</definedName>
  </definedNames>
  <calcPr calcId="144525"/>
</workbook>
</file>

<file path=xl/calcChain.xml><?xml version="1.0" encoding="utf-8"?>
<calcChain xmlns="http://schemas.openxmlformats.org/spreadsheetml/2006/main">
  <c r="K11" i="5" l="1"/>
  <c r="L32" i="5" l="1"/>
  <c r="L31" i="5"/>
  <c r="H21" i="5"/>
  <c r="K32" i="5"/>
  <c r="H31" i="5"/>
  <c r="H32" i="5" s="1"/>
  <c r="F32" i="5"/>
  <c r="E32" i="5"/>
  <c r="C31" i="5"/>
  <c r="C32" i="5" s="1"/>
  <c r="M32" i="5" s="1"/>
  <c r="F29" i="5"/>
  <c r="E29" i="5"/>
  <c r="L28" i="5"/>
  <c r="C28" i="5"/>
  <c r="C29" i="5" s="1"/>
  <c r="M31" i="5" l="1"/>
  <c r="H25" i="5" l="1"/>
  <c r="E11" i="5"/>
  <c r="H18" i="5" l="1"/>
  <c r="L18" i="5" s="1"/>
  <c r="L21" i="5"/>
  <c r="H20" i="5"/>
  <c r="L20" i="5" s="1"/>
  <c r="L25" i="5"/>
  <c r="M21" i="5" l="1"/>
  <c r="C19" i="5"/>
  <c r="C18" i="5"/>
  <c r="M18" i="5" s="1"/>
  <c r="C21" i="5"/>
  <c r="C20" i="5"/>
  <c r="M20" i="5" s="1"/>
  <c r="L22" i="5" l="1"/>
  <c r="F11" i="5"/>
  <c r="C9" i="5"/>
  <c r="C10" i="5"/>
  <c r="C25" i="5"/>
  <c r="E15" i="5"/>
  <c r="F15" i="5"/>
  <c r="J15" i="5"/>
  <c r="K15" i="5"/>
  <c r="H10" i="5"/>
  <c r="L10" i="5" s="1"/>
  <c r="C14" i="5"/>
  <c r="C15" i="5" s="1"/>
  <c r="H14" i="5"/>
  <c r="H15" i="5" s="1"/>
  <c r="E22" i="5"/>
  <c r="E33" i="5" s="1"/>
  <c r="F22" i="5"/>
  <c r="H22" i="5"/>
  <c r="K22" i="5"/>
  <c r="L14" i="5"/>
  <c r="L15" i="5" s="1"/>
  <c r="H26" i="5"/>
  <c r="L26" i="5"/>
  <c r="M26" i="5" s="1"/>
  <c r="K26" i="5"/>
  <c r="J11" i="5"/>
  <c r="I30" i="5"/>
  <c r="F26" i="5"/>
  <c r="F33" i="5" l="1"/>
  <c r="F30" i="5"/>
  <c r="K30" i="5"/>
  <c r="K33" i="5"/>
  <c r="J33" i="5"/>
  <c r="J30" i="5"/>
  <c r="E30" i="5"/>
  <c r="C26" i="5"/>
  <c r="M25" i="5"/>
  <c r="M10" i="5"/>
  <c r="H11" i="5"/>
  <c r="H33" i="5" s="1"/>
  <c r="M14" i="5"/>
  <c r="C11" i="5"/>
  <c r="L11" i="5"/>
  <c r="L30" i="5" s="1"/>
  <c r="M15" i="5"/>
  <c r="C22" i="5"/>
  <c r="C33" i="5" s="1"/>
  <c r="L33" i="5" l="1"/>
  <c r="M33" i="5" s="1"/>
  <c r="H30" i="5"/>
  <c r="M22" i="5"/>
  <c r="C30" i="5"/>
  <c r="M30" i="5" s="1"/>
  <c r="M11" i="5"/>
</calcChain>
</file>

<file path=xl/sharedStrings.xml><?xml version="1.0" encoding="utf-8"?>
<sst xmlns="http://schemas.openxmlformats.org/spreadsheetml/2006/main" count="71" uniqueCount="59">
  <si>
    <t>Отчет о ходе строительства и приобретения объектов</t>
  </si>
  <si>
    <t>включенных в перечень строек и объектов на текущий год и плановый период</t>
  </si>
  <si>
    <t>Наименование объекта</t>
  </si>
  <si>
    <t xml:space="preserve">Капитальные вложения на текущий год
(тыс.руб.)
</t>
  </si>
  <si>
    <t>Остаток межбюджетных трансфертов прошлых лет, подлежащие передаче в бюджет МО</t>
  </si>
  <si>
    <t>Выполнено работ (приобретено) на отчетную дату, всего за счёт всех источников (исполнение)</t>
  </si>
  <si>
    <t>% исполнения к кап. вложениям гр.11/(гр. 3+гр. 6)х100</t>
  </si>
  <si>
    <t>Информация о проведении торгов, заключении контракта, соблюдении условий контракта подрядной организацией, причины низкого исполнения)</t>
  </si>
  <si>
    <t>ВСЕГО</t>
  </si>
  <si>
    <t>из бюджета автономного округа</t>
  </si>
  <si>
    <t xml:space="preserve">средств бюджета автономного округа </t>
  </si>
  <si>
    <t>1.</t>
  </si>
  <si>
    <t>1.1.</t>
  </si>
  <si>
    <t>Образовательно-культурный комплекс в д. Хулимсунт, Березовского района</t>
  </si>
  <si>
    <t>1.2.</t>
  </si>
  <si>
    <t>Итого по программе:</t>
  </si>
  <si>
    <t>2.</t>
  </si>
  <si>
    <t>4.</t>
  </si>
  <si>
    <t>Подпрограмма "Содействие развитию жилищного строительства"</t>
  </si>
  <si>
    <t>ВСЕГО:</t>
  </si>
  <si>
    <t>Муниципальная программа "Развитие образования в Березовском районе"</t>
  </si>
  <si>
    <t>Муниципальная программа "Развитие жилищной сферы в Березовском районе»</t>
  </si>
  <si>
    <t>Средняя школа в пгт. Березово</t>
  </si>
  <si>
    <t>Муниципальная программа "Жилищно-коммунальный комплекс в Березовском районе"</t>
  </si>
  <si>
    <t>Реконструкция и расширение канализационных очистных сооружений до 2000 м3/сут. в пгт. Березово</t>
  </si>
  <si>
    <t>Подпрограмма "Обеспечение равных прав потребителей на получение коммунальных ресурсов"</t>
  </si>
  <si>
    <t>2.1.</t>
  </si>
  <si>
    <t xml:space="preserve">Приобретение жилья, выплата возмещения на изымаемую недвижимость </t>
  </si>
  <si>
    <t>4.1.</t>
  </si>
  <si>
    <t>3.</t>
  </si>
  <si>
    <t>3.1.</t>
  </si>
  <si>
    <t>на 31.03.2024 года</t>
  </si>
  <si>
    <t>из федерального бюджета</t>
  </si>
  <si>
    <t>Профинансировано МО в 2024 году  (кассовые расходы) за счёт:</t>
  </si>
  <si>
    <t>средств федерального бюджета</t>
  </si>
  <si>
    <t>из бюджета района</t>
  </si>
  <si>
    <t>средств бюджета района</t>
  </si>
  <si>
    <t xml:space="preserve"> </t>
  </si>
  <si>
    <t>Строительство водоочистных сооружений в п. Светлый</t>
  </si>
  <si>
    <t>Водоочистные сооружения в пгт. Березово</t>
  </si>
  <si>
    <t>Комплекс процессных мероприятий "Приобретение имущества в муниципальную собственность"</t>
  </si>
  <si>
    <t>Приобретение автоматизированой блочно-модульной котельной по адресу: ХМАО-Югра, Березовский район, пгт. Березово, ул. Молодежная, 23</t>
  </si>
  <si>
    <t>Муниципальная программа "Развитие физической культуры, спорта и молодежной политики в Березовском районе"</t>
  </si>
  <si>
    <t>Спортивный зал имени Руслана Проводникова в пгт. Березово</t>
  </si>
  <si>
    <t>Строительство канализационных очистных сооружений в с. Саранпауль (ПИР)</t>
  </si>
  <si>
    <t>3.2</t>
  </si>
  <si>
    <t>3.3</t>
  </si>
  <si>
    <t>3.4</t>
  </si>
  <si>
    <t>Муниципальная программа "Управление муниципальным имуществом в  Березовском районе"</t>
  </si>
  <si>
    <t>Выполнены кадастровые работы по постановке земельного участка на кадастровый учет. Заключен договор безвозмездного пользования земельным участком.</t>
  </si>
  <si>
    <t>=I28+J28+K28</t>
  </si>
  <si>
    <t xml:space="preserve">Объект включен в государственную программу ХМАО-Югры «Строительство» утвержденную Постановлением Правительстьва ХМАО-Югры от 10.11.2023 № 561-п.
Стоимость объекта в гос.программе – 263 157,9 тыс.рублей.
Выполненные мероприятия по объекту:
- разработано техническое задание по объекту, 29.11.2023 г. согласовано Департаментом физической культуры и спорта автономного округа.
- в период с 23.11.2023 г. по 11.12.2023 г. получены технические условия на подключение объекта к сетям инженерно-технического обеспечения;
- 08.12.2023 г. подготовлен  в установленном порядке градостроительный план земельного участка  № РФ-86-4-01-0-00-2023-1485-0; 
- 12.12.2023 г. выполнен расчет стоимости объекта по укрупненным показателям НЦС-2023; 
- 05.02.2024 г. задание на проектирование согласовано АУ ХМАО-Югры «Управление государственной экспертизы проектной документации и ценооразования в строительстве»;
- 13.02.2024 г. получено сводное заключение Департамента строительства и ЖКК ХМАО-Югры (42-Исх-2209) о возможности размещения объекта, предлагаемого к строительству, на предложенном месте размещения (земельном участке);
- 25.03.2024 получено заключение Депэкономики Югры 22-Исх-2793  о проверке инвестиционного проекта на предмет эффективности
использования средств бюджета Ханты-Мансийского автономного
округа – Югры, направляемых на капитальные вложения,
- после утверждения задания на проектирование будет начата подготовка документации для проведения открытого аукциона на выполнение проектно-изыскательских (ПИР) и строительно-монтажных работ (СМР).
Необходима корректировка государственной программы  ХМАО-Югры «Строительство» в части периода реализации проекта в 2024 году.
Учитывая время необходимое для:
- заключения контракта на проведение проектно-изыскательских и строительно-монтажных работ;
- проведения проектно-изыскательских работ; 
- проведения проверки достоверности определения сметной стоимости;
- сложную транспортную схему доставки стройматериалов и сезонность доставки материалов;
период реализации проекта следует увеличить –  с 2024 по 2025 годы.
</t>
  </si>
  <si>
    <t>Заключено 11 муниципальных контракта по приобретению жилых помещений на общую сумму 31 988,6,2 тыс. руб. Все жилые помещения будут переданы в порядке разграничения имущества Березовского района в муниципальную собственность гп. Березово для предоставления гражданам на условиях социального найм, при переселении из аварийного жилого фонда.</t>
  </si>
  <si>
    <t>Заключен муниципальный контракт № 35-23 от 10.07.2023 г. на выполнение проектно-изыскательских работ по объекту. Проведены инженерные изыскания, разработаны 5 разделов проектной документации, предоставленные заказчику на согласование. Срок выполнения работ - 30.10.2024 г.</t>
  </si>
  <si>
    <t>08.09.2023 г. заключен муниципальный контракт № 28/23 с ООО «Корсэль» (г. Пермь) на выполнение строительно-монтажных работ  Срок выполнения работ до 18.11.2024 г. Проведены подготовительные работы: расчистка стройплощадки, вырубка леса. В связи с поздним заключением контракта, отсутствием навигации, работы ведутся с отставанием от графика производства работ</t>
  </si>
  <si>
    <t>Заключен муниципальный контракт № 16/22 от 16.06.2022 г. на завершение строительства объекта с ООО "ЮграАртСтрой" г. Ханты-Мансийск, цена контракта - 244 110,73 (дополнительное соглашение № 5 от 12.05.2023 г.), срок выполнения работ 16.08.2023 г. (дополнительное соглашение № 2 от 17.11.2022 г.). Выплачен аванс в сумме 51 000,0 тыс. руб. По результатам о рассмотрения ходатайства о продлении исполнения предписания об устранении нарушений обязательных требований № 001-01-06 от 29.05.2023 г. муниципальный контракт продлен до 10.08.2024 г. Ведутся мероприятия по устранению нарушений. На объекте строительства наблюдается сильное отставание от графика производства работ по причине отсутствия необходимого количества рабочей силы и стройматериалов. Заключено 63 контракта на поставку технологического оборудования, выполнена доставка по всем контрактам (мебель, кухонное оборудование, спортинвентарь).</t>
  </si>
  <si>
    <t>Заключен муниципальный контракт № 57/20 от 17.11.2020 г. с подрядной организацией ООО ГК "Альянс" Рязанская область, срок выполнения работ - 30.11.2024 г. (дополнительное соглашение № 4 от 14.02.2023 г.), цена контракта 1 885 594,2 тыс. руб.  (дополнительное соглашение № 8 от 07.12.2023 г.). Выплачен аванс в размере 550 000,0 т.р. На объекте задействованы 102 человека. Выполнены работы подготовительного периода по устройству фундаментов ниже отметки +0,000, строительство наружных сетей тепло-водоснабжения, канализации, устройство основ под спортивную площадку. Ведутся работы по монтажу сборного ж/б каркаса здания, изготовлению арматур каркасов и заклад деталей, подготовка к бетонированию, бетонирование монолитных участков перекрытий и диафрагм жесткости., устройство ограждения территории, бурение скважин под сваи, забивка свай, выполняется кладка внутренних стен. Готовность объекта - 15%.</t>
  </si>
  <si>
    <t xml:space="preserve">Заключен муниципальный контракт № 38/24-Д от 15.03.2024 г. Оплачен первый платеж в размере 7 840,0 тыс.руб. (31.03.2024 г.) </t>
  </si>
  <si>
    <t xml:space="preserve">Объект включен в государственную программу ХМАО-Югры «Строительство», утвержденную постановлением Правительстьва ХМАО-Югры от 10.11.2023 № 561-п.. Выполненные мероприятия по объекту: разработано техническое задание, получены технические условия на подключение объекта к сетям инженерно-технического обеспечения;  подготовлен  в установленном порядке градостроительный план земельного участка  № РФ-86-4-01-0-00-2023-1485-0;   задание на проектирование согласовано АУ ХМАО-Югры «Управление государственной экспертизы проектной документации и ценооразования в строительстве»;  25.03.2024 получено заключение Депэкономики Югры 22-Исх-2793  о проверке инвестиционного проекта на предмет эффективности использования средств бюджета ХМАО-Югры, направляемых на капитальные вложения.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</si>
</sst>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b/>
      <u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sz val="9"/>
      <color rgb="FFFF0000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1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right"/>
    </xf>
    <xf numFmtId="165" fontId="3" fillId="0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65" fontId="11" fillId="0" borderId="0" xfId="0" applyNumberFormat="1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3" fillId="2" borderId="0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 wrapText="1"/>
    </xf>
    <xf numFmtId="166" fontId="13" fillId="0" borderId="0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 applyProtection="1">
      <alignment horizontal="left" vertical="center" wrapText="1" shrinkToFit="1"/>
    </xf>
    <xf numFmtId="165" fontId="1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12" fillId="0" borderId="8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166" fontId="21" fillId="0" borderId="6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0" borderId="0" xfId="0" applyFont="1" applyFill="1"/>
    <xf numFmtId="165" fontId="22" fillId="0" borderId="0" xfId="0" applyNumberFormat="1" applyFont="1" applyFill="1" applyAlignment="1">
      <alignment vertical="center"/>
    </xf>
    <xf numFmtId="0" fontId="4" fillId="0" borderId="4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165" fontId="13" fillId="0" borderId="6" xfId="0" applyNumberFormat="1" applyFont="1" applyFill="1" applyBorder="1" applyAlignment="1">
      <alignment horizontal="center" vertical="center" wrapText="1"/>
    </xf>
    <xf numFmtId="166" fontId="13" fillId="0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16" fillId="0" borderId="1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horizontal="left" vertical="center" wrapText="1"/>
    </xf>
    <xf numFmtId="165" fontId="12" fillId="0" borderId="6" xfId="0" applyNumberFormat="1" applyFont="1" applyFill="1" applyBorder="1" applyAlignment="1">
      <alignment horizontal="left" vertical="center" wrapText="1"/>
    </xf>
    <xf numFmtId="165" fontId="12" fillId="0" borderId="7" xfId="0" applyNumberFormat="1" applyFont="1" applyFill="1" applyBorder="1" applyAlignment="1">
      <alignment horizontal="left" vertical="center" wrapText="1"/>
    </xf>
    <xf numFmtId="0" fontId="23" fillId="0" borderId="6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topLeftCell="A2" zoomScaleNormal="100" workbookViewId="0">
      <selection activeCell="B34" sqref="B34"/>
    </sheetView>
  </sheetViews>
  <sheetFormatPr defaultColWidth="8.85546875" defaultRowHeight="15" x14ac:dyDescent="0.25"/>
  <cols>
    <col min="1" max="1" width="6.140625" style="1" customWidth="1"/>
    <col min="2" max="2" width="26.28515625" style="1" customWidth="1"/>
    <col min="3" max="4" width="12.42578125" style="54" customWidth="1"/>
    <col min="5" max="5" width="10.85546875" style="54" customWidth="1"/>
    <col min="6" max="6" width="9.85546875" style="54" customWidth="1"/>
    <col min="7" max="7" width="11.140625" style="4" customWidth="1"/>
    <col min="8" max="8" width="10.140625" style="13" customWidth="1"/>
    <col min="9" max="9" width="10.140625" style="1" customWidth="1"/>
    <col min="10" max="11" width="10.5703125" style="13" customWidth="1"/>
    <col min="12" max="12" width="13.140625" style="1" customWidth="1"/>
    <col min="13" max="13" width="11.42578125" style="1" customWidth="1"/>
    <col min="14" max="14" width="88.7109375" style="1" customWidth="1"/>
    <col min="15" max="16" width="8.85546875" style="1"/>
    <col min="17" max="17" width="9.5703125" style="1" bestFit="1" customWidth="1"/>
    <col min="18" max="16384" width="8.85546875" style="1"/>
  </cols>
  <sheetData>
    <row r="1" spans="1:17" ht="15.95" customHeight="1" x14ac:dyDescent="0.3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7" ht="15" customHeight="1" x14ac:dyDescent="0.3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7" ht="16.5" hidden="1" customHeigh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7" ht="17.45" customHeight="1" x14ac:dyDescent="0.3">
      <c r="A4" s="106" t="s">
        <v>31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7" ht="63.6" customHeight="1" x14ac:dyDescent="0.25">
      <c r="A5" s="113"/>
      <c r="B5" s="112" t="s">
        <v>2</v>
      </c>
      <c r="C5" s="114" t="s">
        <v>3</v>
      </c>
      <c r="D5" s="114"/>
      <c r="E5" s="114"/>
      <c r="F5" s="114"/>
      <c r="G5" s="107" t="s">
        <v>4</v>
      </c>
      <c r="H5" s="109" t="s">
        <v>33</v>
      </c>
      <c r="I5" s="109"/>
      <c r="J5" s="109"/>
      <c r="K5" s="109"/>
      <c r="L5" s="110" t="s">
        <v>5</v>
      </c>
      <c r="M5" s="110" t="s">
        <v>6</v>
      </c>
      <c r="N5" s="107" t="s">
        <v>7</v>
      </c>
    </row>
    <row r="6" spans="1:17" ht="90.75" customHeight="1" x14ac:dyDescent="0.25">
      <c r="A6" s="113"/>
      <c r="B6" s="112"/>
      <c r="C6" s="38" t="s">
        <v>8</v>
      </c>
      <c r="D6" s="57" t="s">
        <v>32</v>
      </c>
      <c r="E6" s="53" t="s">
        <v>9</v>
      </c>
      <c r="F6" s="53" t="s">
        <v>35</v>
      </c>
      <c r="G6" s="108"/>
      <c r="H6" s="38" t="s">
        <v>8</v>
      </c>
      <c r="I6" s="15" t="s">
        <v>34</v>
      </c>
      <c r="J6" s="52" t="s">
        <v>10</v>
      </c>
      <c r="K6" s="52" t="s">
        <v>36</v>
      </c>
      <c r="L6" s="111"/>
      <c r="M6" s="111"/>
      <c r="N6" s="108"/>
    </row>
    <row r="7" spans="1:17" ht="17.45" customHeight="1" x14ac:dyDescent="0.25">
      <c r="A7" s="12">
        <v>1</v>
      </c>
      <c r="B7" s="11">
        <v>2</v>
      </c>
      <c r="C7" s="38">
        <v>3</v>
      </c>
      <c r="D7" s="38">
        <v>4</v>
      </c>
      <c r="E7" s="53">
        <v>5</v>
      </c>
      <c r="F7" s="53">
        <v>6</v>
      </c>
      <c r="G7" s="8">
        <v>7</v>
      </c>
      <c r="H7" s="38">
        <v>8</v>
      </c>
      <c r="I7" s="9">
        <v>9</v>
      </c>
      <c r="J7" s="52">
        <v>10</v>
      </c>
      <c r="K7" s="52">
        <v>11</v>
      </c>
      <c r="L7" s="10">
        <v>12</v>
      </c>
      <c r="M7" s="10">
        <v>13</v>
      </c>
      <c r="N7" s="8">
        <v>14</v>
      </c>
    </row>
    <row r="8" spans="1:17" s="3" customFormat="1" ht="15.75" customHeight="1" x14ac:dyDescent="0.25">
      <c r="A8" s="2" t="s">
        <v>11</v>
      </c>
      <c r="B8" s="102" t="s">
        <v>20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7" s="72" customFormat="1" ht="105" customHeight="1" x14ac:dyDescent="0.25">
      <c r="A9" s="69" t="s">
        <v>12</v>
      </c>
      <c r="B9" s="39" t="s">
        <v>13</v>
      </c>
      <c r="C9" s="70">
        <f>E9+F9</f>
        <v>138897.223</v>
      </c>
      <c r="D9" s="70"/>
      <c r="E9" s="71">
        <v>123375.8</v>
      </c>
      <c r="F9" s="70">
        <v>15521.423000000001</v>
      </c>
      <c r="G9" s="70"/>
      <c r="H9" s="71"/>
      <c r="I9" s="71"/>
      <c r="J9" s="71"/>
      <c r="K9" s="71"/>
      <c r="L9" s="71"/>
      <c r="M9" s="71">
        <v>0</v>
      </c>
      <c r="N9" s="17" t="s">
        <v>55</v>
      </c>
    </row>
    <row r="10" spans="1:17" s="72" customFormat="1" ht="111.75" customHeight="1" x14ac:dyDescent="0.25">
      <c r="A10" s="69" t="s">
        <v>14</v>
      </c>
      <c r="B10" s="40" t="s">
        <v>22</v>
      </c>
      <c r="C10" s="70">
        <f>E10+F10</f>
        <v>1295099.091</v>
      </c>
      <c r="D10" s="70"/>
      <c r="E10" s="71">
        <v>1165414</v>
      </c>
      <c r="F10" s="70">
        <v>129685.091</v>
      </c>
      <c r="G10" s="70"/>
      <c r="H10" s="71">
        <f>I10+J10+K10</f>
        <v>1732.8340000000001</v>
      </c>
      <c r="I10" s="71"/>
      <c r="J10" s="71"/>
      <c r="K10" s="71">
        <v>1732.8340000000001</v>
      </c>
      <c r="L10" s="71">
        <f>H10</f>
        <v>1732.8340000000001</v>
      </c>
      <c r="M10" s="73">
        <f>L10/(C10+G10)*100</f>
        <v>0.13379933721225967</v>
      </c>
      <c r="N10" s="31" t="s">
        <v>56</v>
      </c>
    </row>
    <row r="11" spans="1:17" s="74" customFormat="1" ht="17.25" customHeight="1" x14ac:dyDescent="0.25">
      <c r="A11" s="69"/>
      <c r="B11" s="19" t="s">
        <v>15</v>
      </c>
      <c r="C11" s="18">
        <f>SUM(C9:C10)</f>
        <v>1433996.314</v>
      </c>
      <c r="D11" s="18"/>
      <c r="E11" s="18">
        <f>SUM(E9:E10)</f>
        <v>1288789.8</v>
      </c>
      <c r="F11" s="18">
        <f t="shared" ref="F11:L11" si="0">SUM(F9:F10)</f>
        <v>145206.514</v>
      </c>
      <c r="G11" s="18"/>
      <c r="H11" s="7">
        <f t="shared" si="0"/>
        <v>1732.8340000000001</v>
      </c>
      <c r="I11" s="18"/>
      <c r="J11" s="18">
        <f t="shared" si="0"/>
        <v>0</v>
      </c>
      <c r="K11" s="18">
        <f>SUM(K10:K10)</f>
        <v>1732.8340000000001</v>
      </c>
      <c r="L11" s="18">
        <f t="shared" si="0"/>
        <v>1732.8340000000001</v>
      </c>
      <c r="M11" s="7">
        <f>L11/(C11+G11)*100</f>
        <v>0.12083950168368424</v>
      </c>
      <c r="N11" s="20"/>
    </row>
    <row r="12" spans="1:17" s="74" customFormat="1" ht="15.75" customHeight="1" x14ac:dyDescent="0.25">
      <c r="A12" s="33" t="s">
        <v>16</v>
      </c>
      <c r="B12" s="97" t="s">
        <v>21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</row>
    <row r="13" spans="1:17" s="75" customFormat="1" ht="15.75" customHeight="1" x14ac:dyDescent="0.25">
      <c r="A13" s="33"/>
      <c r="B13" s="97" t="s">
        <v>18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</row>
    <row r="14" spans="1:17" s="76" customFormat="1" ht="48" customHeight="1" x14ac:dyDescent="0.25">
      <c r="A14" s="41" t="s">
        <v>26</v>
      </c>
      <c r="B14" s="55" t="s">
        <v>27</v>
      </c>
      <c r="C14" s="70">
        <f>E14+F14</f>
        <v>109602.19899999999</v>
      </c>
      <c r="D14" s="70"/>
      <c r="E14" s="70">
        <v>105429.519</v>
      </c>
      <c r="F14" s="70">
        <v>4172.68</v>
      </c>
      <c r="G14" s="70"/>
      <c r="H14" s="71">
        <f>I14+J14+K14</f>
        <v>16813.718000000001</v>
      </c>
      <c r="I14" s="70"/>
      <c r="J14" s="70">
        <v>16240.904</v>
      </c>
      <c r="K14" s="70">
        <v>572.81399999999996</v>
      </c>
      <c r="L14" s="70">
        <f>H14</f>
        <v>16813.718000000001</v>
      </c>
      <c r="M14" s="71">
        <f>L14/(C14+G14)*100</f>
        <v>15.340675783338984</v>
      </c>
      <c r="N14" s="31" t="s">
        <v>52</v>
      </c>
    </row>
    <row r="15" spans="1:17" s="14" customFormat="1" ht="15" customHeight="1" x14ac:dyDescent="0.25">
      <c r="A15" s="42"/>
      <c r="B15" s="19" t="s">
        <v>15</v>
      </c>
      <c r="C15" s="18">
        <f t="shared" ref="C15:L15" si="1">SUM(C14:C14)</f>
        <v>109602.19899999999</v>
      </c>
      <c r="D15" s="18"/>
      <c r="E15" s="18">
        <f t="shared" si="1"/>
        <v>105429.519</v>
      </c>
      <c r="F15" s="18">
        <f t="shared" si="1"/>
        <v>4172.68</v>
      </c>
      <c r="G15" s="18"/>
      <c r="H15" s="18">
        <f t="shared" si="1"/>
        <v>16813.718000000001</v>
      </c>
      <c r="I15" s="18"/>
      <c r="J15" s="18">
        <f t="shared" si="1"/>
        <v>16240.904</v>
      </c>
      <c r="K15" s="18">
        <f t="shared" si="1"/>
        <v>572.81399999999996</v>
      </c>
      <c r="L15" s="18">
        <f t="shared" si="1"/>
        <v>16813.718000000001</v>
      </c>
      <c r="M15" s="7">
        <f>L15/(C15+G15)*100</f>
        <v>15.340675783338984</v>
      </c>
      <c r="N15" s="18"/>
    </row>
    <row r="16" spans="1:17" s="14" customFormat="1" ht="15" customHeight="1" x14ac:dyDescent="0.25">
      <c r="A16" s="34" t="s">
        <v>29</v>
      </c>
      <c r="B16" s="97" t="s">
        <v>23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9"/>
      <c r="Q16" s="21"/>
    </row>
    <row r="17" spans="1:22" s="14" customFormat="1" ht="12.75" customHeight="1" x14ac:dyDescent="0.25">
      <c r="A17" s="34"/>
      <c r="B17" s="97" t="s">
        <v>25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  <c r="Q17" s="21"/>
    </row>
    <row r="18" spans="1:22" s="74" customFormat="1" ht="45" customHeight="1" x14ac:dyDescent="0.25">
      <c r="A18" s="34" t="s">
        <v>30</v>
      </c>
      <c r="B18" s="31" t="s">
        <v>24</v>
      </c>
      <c r="C18" s="70">
        <f>D18+E18+F18</f>
        <v>264631.59000000003</v>
      </c>
      <c r="D18" s="70"/>
      <c r="E18" s="70">
        <v>250829.5</v>
      </c>
      <c r="F18" s="70">
        <v>13802.09</v>
      </c>
      <c r="G18" s="70"/>
      <c r="H18" s="70">
        <f>I18+J18+K18</f>
        <v>177.977</v>
      </c>
      <c r="I18" s="70"/>
      <c r="J18" s="70"/>
      <c r="K18" s="70">
        <v>177.977</v>
      </c>
      <c r="L18" s="70">
        <f>H18</f>
        <v>177.977</v>
      </c>
      <c r="M18" s="71">
        <f>L18/(C18+G18)*100</f>
        <v>6.7254631240359478E-2</v>
      </c>
      <c r="N18" s="55" t="s">
        <v>54</v>
      </c>
      <c r="Q18" s="77"/>
    </row>
    <row r="19" spans="1:22" s="74" customFormat="1" ht="35.25" customHeight="1" x14ac:dyDescent="0.25">
      <c r="A19" s="34" t="s">
        <v>45</v>
      </c>
      <c r="B19" s="31" t="s">
        <v>44</v>
      </c>
      <c r="C19" s="70">
        <f>E19+F19</f>
        <v>5040.3</v>
      </c>
      <c r="D19" s="70" t="s">
        <v>37</v>
      </c>
      <c r="E19" s="70"/>
      <c r="F19" s="70">
        <v>5040.3</v>
      </c>
      <c r="G19" s="70"/>
      <c r="H19" s="70"/>
      <c r="I19" s="70"/>
      <c r="J19" s="70"/>
      <c r="K19" s="70"/>
      <c r="L19" s="70"/>
      <c r="M19" s="71"/>
      <c r="N19" s="55" t="s">
        <v>53</v>
      </c>
      <c r="Q19" s="77"/>
    </row>
    <row r="20" spans="1:22" s="74" customFormat="1" ht="24.75" customHeight="1" x14ac:dyDescent="0.25">
      <c r="A20" s="34" t="s">
        <v>46</v>
      </c>
      <c r="B20" s="31" t="s">
        <v>38</v>
      </c>
      <c r="C20" s="70">
        <f>D20+E20+F20</f>
        <v>25</v>
      </c>
      <c r="D20" s="70"/>
      <c r="E20" s="70"/>
      <c r="F20" s="70">
        <v>25</v>
      </c>
      <c r="G20" s="70"/>
      <c r="H20" s="70">
        <f>I20+J20+K20</f>
        <v>25</v>
      </c>
      <c r="I20" s="70"/>
      <c r="J20" s="70"/>
      <c r="K20" s="70">
        <v>25</v>
      </c>
      <c r="L20" s="70">
        <f>H20</f>
        <v>25</v>
      </c>
      <c r="M20" s="71">
        <f>L20/(C20+G20)*100</f>
        <v>100</v>
      </c>
      <c r="N20" s="55" t="s">
        <v>49</v>
      </c>
      <c r="Q20" s="77"/>
    </row>
    <row r="21" spans="1:22" s="74" customFormat="1" ht="25.5" customHeight="1" x14ac:dyDescent="0.25">
      <c r="A21" s="34" t="s">
        <v>47</v>
      </c>
      <c r="B21" s="31" t="s">
        <v>39</v>
      </c>
      <c r="C21" s="70">
        <f>D21+E21+F21</f>
        <v>30</v>
      </c>
      <c r="D21" s="70"/>
      <c r="E21" s="70"/>
      <c r="F21" s="70">
        <v>30</v>
      </c>
      <c r="G21" s="71"/>
      <c r="H21" s="70">
        <f>I21+J21+K21</f>
        <v>30</v>
      </c>
      <c r="I21" s="71"/>
      <c r="J21" s="71"/>
      <c r="K21" s="70">
        <v>30</v>
      </c>
      <c r="L21" s="70">
        <f>H21</f>
        <v>30</v>
      </c>
      <c r="M21" s="71">
        <f>L21/(C21+G21)*100</f>
        <v>100</v>
      </c>
      <c r="N21" s="55" t="s">
        <v>49</v>
      </c>
      <c r="Q21" s="77"/>
    </row>
    <row r="22" spans="1:22" s="14" customFormat="1" ht="13.5" customHeight="1" x14ac:dyDescent="0.25">
      <c r="A22" s="44"/>
      <c r="B22" s="28" t="s">
        <v>15</v>
      </c>
      <c r="C22" s="27">
        <f>SUM(C18:C21)</f>
        <v>269726.89</v>
      </c>
      <c r="D22" s="27"/>
      <c r="E22" s="27">
        <f t="shared" ref="E22:L22" si="2">SUM(E18:E21)</f>
        <v>250829.5</v>
      </c>
      <c r="F22" s="27">
        <f t="shared" si="2"/>
        <v>18897.39</v>
      </c>
      <c r="G22" s="27"/>
      <c r="H22" s="27">
        <f t="shared" si="2"/>
        <v>232.977</v>
      </c>
      <c r="I22" s="27"/>
      <c r="J22" s="27"/>
      <c r="K22" s="27">
        <f t="shared" si="2"/>
        <v>232.977</v>
      </c>
      <c r="L22" s="27">
        <f t="shared" si="2"/>
        <v>232.977</v>
      </c>
      <c r="M22" s="32">
        <f>L22/(C22+G22)*100</f>
        <v>8.6375147839357055E-2</v>
      </c>
      <c r="N22" s="45"/>
      <c r="Q22" s="21"/>
    </row>
    <row r="23" spans="1:22" s="14" customFormat="1" ht="12.75" customHeight="1" x14ac:dyDescent="0.25">
      <c r="A23" s="46" t="s">
        <v>17</v>
      </c>
      <c r="B23" s="93" t="s">
        <v>48</v>
      </c>
      <c r="C23" s="96"/>
      <c r="D23" s="96"/>
      <c r="E23" s="96"/>
      <c r="F23" s="96"/>
      <c r="G23" s="96"/>
      <c r="H23" s="96"/>
      <c r="I23" s="96"/>
      <c r="J23" s="51"/>
      <c r="K23" s="56"/>
      <c r="L23" s="22"/>
      <c r="M23" s="22"/>
      <c r="N23" s="23"/>
      <c r="O23" s="24"/>
      <c r="P23" s="24"/>
      <c r="Q23" s="24"/>
      <c r="R23" s="24"/>
      <c r="S23" s="24"/>
      <c r="T23" s="24"/>
      <c r="U23" s="24"/>
      <c r="V23" s="25"/>
    </row>
    <row r="24" spans="1:22" s="14" customFormat="1" ht="12.75" customHeight="1" x14ac:dyDescent="0.25">
      <c r="A24" s="46"/>
      <c r="B24" s="93" t="s">
        <v>40</v>
      </c>
      <c r="C24" s="100"/>
      <c r="D24" s="100"/>
      <c r="E24" s="100"/>
      <c r="F24" s="100"/>
      <c r="G24" s="100"/>
      <c r="H24" s="101"/>
      <c r="I24" s="58"/>
      <c r="J24" s="51"/>
      <c r="K24" s="56"/>
      <c r="L24" s="22"/>
      <c r="M24" s="22"/>
      <c r="N24" s="23"/>
      <c r="O24" s="24"/>
      <c r="P24" s="24"/>
      <c r="Q24" s="24"/>
      <c r="R24" s="24"/>
      <c r="S24" s="24"/>
      <c r="T24" s="24"/>
      <c r="U24" s="24"/>
      <c r="V24" s="25"/>
    </row>
    <row r="25" spans="1:22" s="72" customFormat="1" ht="56.25" customHeight="1" x14ac:dyDescent="0.25">
      <c r="A25" s="47" t="s">
        <v>28</v>
      </c>
      <c r="B25" s="78" t="s">
        <v>41</v>
      </c>
      <c r="C25" s="70">
        <f>E25+F25</f>
        <v>15680</v>
      </c>
      <c r="D25" s="70"/>
      <c r="E25" s="70"/>
      <c r="F25" s="70">
        <v>15680</v>
      </c>
      <c r="G25" s="79"/>
      <c r="H25" s="70">
        <f>I25+J25+K25</f>
        <v>7840</v>
      </c>
      <c r="I25" s="80"/>
      <c r="J25" s="79"/>
      <c r="K25" s="70">
        <v>7840</v>
      </c>
      <c r="L25" s="70">
        <f>H25</f>
        <v>7840</v>
      </c>
      <c r="M25" s="70">
        <f>L25/(C25+G25)*100</f>
        <v>50</v>
      </c>
      <c r="N25" s="31" t="s">
        <v>57</v>
      </c>
      <c r="O25" s="81"/>
      <c r="P25" s="81"/>
      <c r="Q25" s="81"/>
      <c r="R25" s="81"/>
      <c r="S25" s="81"/>
      <c r="T25" s="81"/>
      <c r="U25" s="81"/>
      <c r="V25" s="82"/>
    </row>
    <row r="26" spans="1:22" s="30" customFormat="1" ht="13.5" customHeight="1" x14ac:dyDescent="0.25">
      <c r="A26" s="48"/>
      <c r="B26" s="49" t="s">
        <v>15</v>
      </c>
      <c r="C26" s="35">
        <f>SUM(C25)</f>
        <v>15680</v>
      </c>
      <c r="D26" s="35"/>
      <c r="E26" s="35"/>
      <c r="F26" s="35">
        <f>SUM(F25:F25)</f>
        <v>15680</v>
      </c>
      <c r="G26" s="35"/>
      <c r="H26" s="35">
        <f>SUM(H25)</f>
        <v>7840</v>
      </c>
      <c r="I26" s="36"/>
      <c r="J26" s="37"/>
      <c r="K26" s="37">
        <f>SUM(K25:K25)</f>
        <v>7840</v>
      </c>
      <c r="L26" s="37">
        <f>SUM(L25:L25)</f>
        <v>7840</v>
      </c>
      <c r="M26" s="37">
        <f>L26/(C26+G26)*100</f>
        <v>50</v>
      </c>
      <c r="N26" s="50"/>
      <c r="O26" s="26"/>
      <c r="P26" s="26"/>
      <c r="Q26" s="29"/>
      <c r="R26" s="29"/>
      <c r="S26" s="29"/>
      <c r="T26" s="26"/>
      <c r="U26" s="26"/>
      <c r="V26" s="26"/>
    </row>
    <row r="27" spans="1:22" s="30" customFormat="1" ht="18.75" customHeight="1" x14ac:dyDescent="0.25">
      <c r="A27" s="59" t="s">
        <v>17</v>
      </c>
      <c r="B27" s="93" t="s">
        <v>42</v>
      </c>
      <c r="C27" s="94"/>
      <c r="D27" s="94"/>
      <c r="E27" s="94"/>
      <c r="F27" s="94"/>
      <c r="G27" s="94"/>
      <c r="H27" s="95"/>
      <c r="I27" s="36"/>
      <c r="J27" s="37"/>
      <c r="K27" s="37"/>
      <c r="L27" s="37"/>
      <c r="M27" s="37"/>
      <c r="N27" s="50"/>
      <c r="O27" s="26"/>
      <c r="P27" s="26"/>
      <c r="Q27" s="29"/>
      <c r="R27" s="29"/>
      <c r="S27" s="29"/>
      <c r="T27" s="26"/>
      <c r="U27" s="26"/>
      <c r="V27" s="26"/>
    </row>
    <row r="28" spans="1:22" s="30" customFormat="1" ht="99" hidden="1" customHeight="1" x14ac:dyDescent="0.25">
      <c r="A28" s="59" t="s">
        <v>28</v>
      </c>
      <c r="B28" s="60" t="s">
        <v>43</v>
      </c>
      <c r="C28" s="56">
        <f>D28+E28+F28</f>
        <v>265495.09999999998</v>
      </c>
      <c r="D28" s="22"/>
      <c r="E28" s="61">
        <v>250000</v>
      </c>
      <c r="F28" s="61">
        <v>15495.1</v>
      </c>
      <c r="G28" s="62"/>
      <c r="H28" s="90" t="s">
        <v>50</v>
      </c>
      <c r="I28" s="36"/>
      <c r="J28" s="37"/>
      <c r="K28" s="43">
        <v>1869.7</v>
      </c>
      <c r="L28" s="37" t="str">
        <f>H28</f>
        <v>=I28+J28+K28</v>
      </c>
      <c r="M28" s="37"/>
      <c r="N28" s="84" t="s">
        <v>51</v>
      </c>
      <c r="O28" s="26"/>
      <c r="P28" s="26"/>
      <c r="Q28" s="29"/>
      <c r="R28" s="29"/>
      <c r="S28" s="29"/>
      <c r="T28" s="26"/>
      <c r="U28" s="26"/>
      <c r="V28" s="26"/>
    </row>
    <row r="29" spans="1:22" ht="64.5" hidden="1" customHeight="1" x14ac:dyDescent="0.25">
      <c r="A29" s="63"/>
      <c r="B29" s="67" t="s">
        <v>15</v>
      </c>
      <c r="C29" s="68">
        <f>SUM(C28)</f>
        <v>265495.09999999998</v>
      </c>
      <c r="D29" s="64"/>
      <c r="E29" s="64">
        <f>SUM(E28)</f>
        <v>250000</v>
      </c>
      <c r="F29" s="65">
        <f>SUM(F28)</f>
        <v>15495.1</v>
      </c>
      <c r="G29" s="66"/>
      <c r="H29" s="91"/>
      <c r="I29" s="36"/>
      <c r="J29" s="37"/>
      <c r="K29" s="37"/>
      <c r="L29" s="37"/>
      <c r="M29" s="37"/>
      <c r="N29" s="50"/>
    </row>
    <row r="30" spans="1:22" hidden="1" x14ac:dyDescent="0.25">
      <c r="A30" s="16"/>
      <c r="B30" s="5" t="s">
        <v>19</v>
      </c>
      <c r="C30" s="7">
        <f>C11+C15+C22+C26+C29</f>
        <v>2094500.503</v>
      </c>
      <c r="D30" s="7"/>
      <c r="E30" s="7">
        <f>E11+E15+E22+E26+F29</f>
        <v>1660543.9190000002</v>
      </c>
      <c r="F30" s="7">
        <f>F11+F15+F22+F26</f>
        <v>183956.58399999997</v>
      </c>
      <c r="G30" s="32">
        <v>0</v>
      </c>
      <c r="H30" s="32">
        <f>H11+H15+H22+H26</f>
        <v>26619.528999999999</v>
      </c>
      <c r="I30" s="32">
        <f>SUM(I11+I15+I22+I26)</f>
        <v>0</v>
      </c>
      <c r="J30" s="32">
        <f>J11+J15+J22+J26</f>
        <v>16240.904</v>
      </c>
      <c r="K30" s="32">
        <f>K11+K15+K22+K26</f>
        <v>10378.625</v>
      </c>
      <c r="L30" s="32">
        <f>L11+L15+L22+L26</f>
        <v>26619.528999999999</v>
      </c>
      <c r="M30" s="7">
        <f>L30/(C30+G30)*100</f>
        <v>1.2709249275362908</v>
      </c>
      <c r="N30" s="6"/>
    </row>
    <row r="31" spans="1:22" ht="98.25" customHeight="1" x14ac:dyDescent="0.25">
      <c r="A31" s="41" t="s">
        <v>28</v>
      </c>
      <c r="B31" s="55" t="s">
        <v>43</v>
      </c>
      <c r="C31" s="43">
        <f>D31+E31+F31</f>
        <v>265495.17499999999</v>
      </c>
      <c r="D31" s="83"/>
      <c r="E31" s="70">
        <v>250000</v>
      </c>
      <c r="F31" s="70">
        <v>15495.174999999999</v>
      </c>
      <c r="G31" s="83"/>
      <c r="H31" s="70">
        <f>I31+J31+K31</f>
        <v>1051.729</v>
      </c>
      <c r="I31" s="36"/>
      <c r="J31" s="37"/>
      <c r="K31" s="43">
        <v>1051.729</v>
      </c>
      <c r="L31" s="37">
        <f>H31</f>
        <v>1051.729</v>
      </c>
      <c r="M31" s="37">
        <f>L31/(C31+G31)*100</f>
        <v>0.39613864922403957</v>
      </c>
      <c r="N31" s="92" t="s">
        <v>58</v>
      </c>
    </row>
    <row r="32" spans="1:22" s="89" customFormat="1" ht="12" x14ac:dyDescent="0.2">
      <c r="A32" s="85"/>
      <c r="B32" s="86" t="s">
        <v>15</v>
      </c>
      <c r="C32" s="87">
        <f>SUM(C31)</f>
        <v>265495.17499999999</v>
      </c>
      <c r="D32" s="88"/>
      <c r="E32" s="87">
        <f>SUM(E31)</f>
        <v>250000</v>
      </c>
      <c r="F32" s="87">
        <f>SUM(F31)</f>
        <v>15495.174999999999</v>
      </c>
      <c r="G32" s="87"/>
      <c r="H32" s="36">
        <f>SUM(H31)</f>
        <v>1051.729</v>
      </c>
      <c r="I32" s="36"/>
      <c r="J32" s="37"/>
      <c r="K32" s="37">
        <f>SUM(K31)</f>
        <v>1051.729</v>
      </c>
      <c r="L32" s="37">
        <f>SUM(L31)</f>
        <v>1051.729</v>
      </c>
      <c r="M32" s="37">
        <f>L32/(C32+G32)*100</f>
        <v>0.39613864922403957</v>
      </c>
      <c r="N32" s="50"/>
    </row>
    <row r="33" spans="1:14" ht="12.75" customHeight="1" x14ac:dyDescent="0.25">
      <c r="A33" s="16"/>
      <c r="B33" s="5" t="s">
        <v>19</v>
      </c>
      <c r="C33" s="7">
        <f>C11+C15+C22+C26+C32</f>
        <v>2094500.578</v>
      </c>
      <c r="D33" s="7"/>
      <c r="E33" s="7">
        <f>E11+E15+E22+E26+E32</f>
        <v>1895048.8190000001</v>
      </c>
      <c r="F33" s="7">
        <f>F11+F15+F22+F26+F32</f>
        <v>199451.75899999996</v>
      </c>
      <c r="G33" s="32"/>
      <c r="H33" s="32">
        <f>H11+H15+H22+H26+H32</f>
        <v>27671.257999999998</v>
      </c>
      <c r="I33" s="32"/>
      <c r="J33" s="32">
        <f>J11+J15+J22+J26+J32</f>
        <v>16240.904</v>
      </c>
      <c r="K33" s="32">
        <f>K11+K15+K22+K26+K32</f>
        <v>11430.353999999999</v>
      </c>
      <c r="L33" s="32">
        <f>L11+L15+L22+L26+L32</f>
        <v>27671.257999999998</v>
      </c>
      <c r="M33" s="7">
        <f>L33/(C33+G33)*100</f>
        <v>1.3211387139564685</v>
      </c>
      <c r="N33" s="6"/>
    </row>
  </sheetData>
  <mergeCells count="20">
    <mergeCell ref="B8:N8"/>
    <mergeCell ref="B13:N13"/>
    <mergeCell ref="A1:N1"/>
    <mergeCell ref="A2:N2"/>
    <mergeCell ref="A3:N3"/>
    <mergeCell ref="A4:N4"/>
    <mergeCell ref="G5:G6"/>
    <mergeCell ref="H5:K5"/>
    <mergeCell ref="L5:L6"/>
    <mergeCell ref="B5:B6"/>
    <mergeCell ref="A5:A6"/>
    <mergeCell ref="C5:F5"/>
    <mergeCell ref="M5:M6"/>
    <mergeCell ref="N5:N6"/>
    <mergeCell ref="B27:H27"/>
    <mergeCell ref="B23:I23"/>
    <mergeCell ref="B16:N16"/>
    <mergeCell ref="B17:N17"/>
    <mergeCell ref="B12:N12"/>
    <mergeCell ref="B24:H24"/>
  </mergeCells>
  <phoneticPr fontId="5" type="noConversion"/>
  <pageMargins left="0" right="0" top="0.19685039370078741" bottom="0.19685039370078741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'2023'!Заголовки_для_печати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2024-04-27T07:29:15Z</dcterms:modified>
</cp:coreProperties>
</file>