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0" yWindow="480" windowWidth="14805" windowHeight="8685"/>
  </bookViews>
  <sheets>
    <sheet name="2021" sheetId="5" r:id="rId1"/>
  </sheets>
  <definedNames>
    <definedName name="_xlnm.Print_Titles" localSheetId="0">'2021'!$5:$6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5" l="1"/>
  <c r="L31" i="5"/>
  <c r="L28" i="5"/>
  <c r="L22" i="5"/>
  <c r="L17" i="5"/>
  <c r="C33" i="5" l="1"/>
  <c r="C27" i="5"/>
  <c r="C26" i="5"/>
  <c r="C25" i="5"/>
  <c r="G12" i="5"/>
  <c r="C12" i="5"/>
  <c r="C11" i="5"/>
  <c r="C10" i="5"/>
  <c r="C9" i="5"/>
  <c r="G10" i="5"/>
  <c r="G9" i="5"/>
  <c r="G11" i="5"/>
  <c r="G21" i="5"/>
  <c r="G27" i="5"/>
  <c r="G26" i="5"/>
  <c r="L27" i="5" l="1"/>
  <c r="L26" i="5"/>
  <c r="L21" i="5"/>
  <c r="L20" i="5"/>
  <c r="L12" i="5" l="1"/>
  <c r="L11" i="5"/>
  <c r="L9" i="5"/>
  <c r="G20" i="5"/>
  <c r="C16" i="5"/>
  <c r="G16" i="5"/>
  <c r="K16" i="5" s="1"/>
  <c r="C17" i="5"/>
  <c r="D17" i="5"/>
  <c r="E17" i="5"/>
  <c r="F17" i="5"/>
  <c r="H17" i="5"/>
  <c r="I17" i="5"/>
  <c r="J17" i="5"/>
  <c r="C20" i="5"/>
  <c r="C21" i="5"/>
  <c r="C22" i="5"/>
  <c r="D22" i="5"/>
  <c r="E22" i="5"/>
  <c r="F22" i="5"/>
  <c r="H22" i="5"/>
  <c r="I22" i="5"/>
  <c r="J22" i="5"/>
  <c r="C28" i="5"/>
  <c r="D28" i="5"/>
  <c r="E28" i="5"/>
  <c r="F28" i="5"/>
  <c r="G28" i="5"/>
  <c r="H28" i="5"/>
  <c r="I28" i="5"/>
  <c r="J28" i="5"/>
  <c r="K28" i="5"/>
  <c r="L16" i="5" l="1"/>
  <c r="G22" i="5"/>
  <c r="K22" i="5"/>
  <c r="K17" i="5"/>
  <c r="G17" i="5"/>
  <c r="E31" i="5" l="1"/>
  <c r="G30" i="5" l="1"/>
  <c r="C30" i="5"/>
  <c r="L30" i="5" l="1"/>
  <c r="C31" i="5"/>
  <c r="G34" i="5"/>
  <c r="G36" i="5" s="1"/>
  <c r="K34" i="5" l="1"/>
  <c r="J34" i="5"/>
  <c r="D34" i="5" l="1"/>
  <c r="G13" i="5" l="1"/>
  <c r="K13" i="5"/>
  <c r="J13" i="5" l="1"/>
  <c r="I13" i="5"/>
  <c r="H13" i="5"/>
  <c r="F13" i="5"/>
  <c r="D13" i="5"/>
  <c r="E13" i="5"/>
  <c r="E34" i="5" l="1"/>
  <c r="C34" i="5" l="1"/>
  <c r="C13" i="5"/>
  <c r="L13" i="5" s="1"/>
  <c r="E35" i="5" l="1"/>
  <c r="C35" i="5"/>
  <c r="D35" i="5" l="1"/>
  <c r="H35" i="5"/>
  <c r="I35" i="5"/>
  <c r="J35" i="5"/>
  <c r="K35" i="5"/>
  <c r="G35" i="5"/>
  <c r="J37" i="5" l="1"/>
  <c r="I37" i="5"/>
  <c r="E37" i="5"/>
  <c r="L35" i="5" l="1"/>
</calcChain>
</file>

<file path=xl/sharedStrings.xml><?xml version="1.0" encoding="utf-8"?>
<sst xmlns="http://schemas.openxmlformats.org/spreadsheetml/2006/main" count="75" uniqueCount="66">
  <si>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</si>
  <si>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</si>
  <si>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</si>
  <si>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</si>
  <si>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</si>
  <si>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</si>
  <si>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</si>
  <si>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</si>
  <si>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</si>
  <si>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</si>
  <si>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>из бюджета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</si>
  <si>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</si>
  <si>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</si>
  <si>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</si>
  <si>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1.</t>
  </si>
  <si>
    <t>1.1.</t>
  </si>
  <si>
    <t>Образовательно-культурный комплекс в д. Хулимсунт, Березовского района</t>
  </si>
  <si>
    <t>1.2.</t>
  </si>
  <si>
    <t>1.4.</t>
  </si>
  <si>
    <t>Итого по программе:</t>
  </si>
  <si>
    <t>2.</t>
  </si>
  <si>
    <t>3.</t>
  </si>
  <si>
    <t>3.1.</t>
  </si>
  <si>
    <t>4.</t>
  </si>
  <si>
    <t>Подпрограмма "Содействие развитию жилищного строительства"</t>
  </si>
  <si>
    <t xml:space="preserve">Приобретение жилых помещений </t>
  </si>
  <si>
    <t>5.</t>
  </si>
  <si>
    <t>Подпрограмма "Преодоление социальной исключенности"</t>
  </si>
  <si>
    <t>5.1.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</si>
  <si>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</si>
  <si>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ВСЕГО:</t>
  </si>
  <si>
    <t>Образовательно-культурный комплекс в п. Теги</t>
  </si>
  <si>
    <t>Муниципальная программа "Развитие образования в Березовском районе"</t>
  </si>
  <si>
    <t>Муниципальная программа "Социальная поддержка жителей Березовского района"</t>
  </si>
  <si>
    <t>1.3.</t>
  </si>
  <si>
    <t>Муниципальная программа "Развитие жилищной сферы в Березовском районе»</t>
  </si>
  <si>
    <t>Средняя школа в пгт. Березово</t>
  </si>
  <si>
    <t>Муниципальная программа "Жилищно-коммунальный комплекс в Березовском районе"</t>
  </si>
  <si>
    <t>Реконструкция и расширение канализационных очистных сооружений до 2000 м3/сут. в пгт. Березово</t>
  </si>
  <si>
    <t>Реконструкция котельной на 6 МВт пгт. Березово, ул. Аэропорт, 6а</t>
  </si>
  <si>
    <t>Строительство блочно-модульной котельной тепловой мощностью 18 МВт с заменой участка тепловой сети в пгт. Игрим</t>
  </si>
  <si>
    <t>Подпрограмма "Обеспечение равных прав потребителей на получение коммунальных ресурсов"</t>
  </si>
  <si>
    <t>Детский сад в пгт. Игрим</t>
  </si>
  <si>
    <t>2.1.</t>
  </si>
  <si>
    <t>Профинансировано МО в 2022 году  (кассовые расходы) за счёт:</t>
  </si>
  <si>
    <t>Муниципальная программа "Управление муниципальным имуществом в Березовском районе"</t>
  </si>
  <si>
    <t>Капитальные вложения в объекты государственной (муниципальной) собственности</t>
  </si>
  <si>
    <t xml:space="preserve">Заключен муниципальный контракт № 12 от 06.05.2020 г. </t>
  </si>
  <si>
    <t>6.</t>
  </si>
  <si>
    <t>Муниципальная программа "Современная транспортная система Березовского района"</t>
  </si>
  <si>
    <t>Региональный проект "Обеспечение устойчивого сокращения непригодного для проживания жилищного фонда"</t>
  </si>
  <si>
    <t>на 30.09.2022 года</t>
  </si>
  <si>
    <t>2.2.</t>
  </si>
  <si>
    <t>2.3.</t>
  </si>
  <si>
    <t>Реконструкция автодороги по ул. Чкалова с заменой участка газопровода низкого давления в  пгт. Березово</t>
  </si>
  <si>
    <t>Заключен МК № 16/22 от 16.06.2022г. с ООО «ЮграАртСтрой», г. Ханты-Мансийск, цена МК - 187 777,5 срок выполнения работ 16.01.2023 год. В июле 2022 г. подрядчику выплачен аванс в сумме 46 944,3 тыс. руб.  Выполняются работы по вертикальной планировке, монтаж крылец, устройство организованного водостока с кровли здания, внутренние отделочные работы, монтаж слаботочных сетей и сетей электроснабжения, систем вентиляции и устройство наружных сетей тепловодоснабжения.</t>
  </si>
  <si>
    <t>Объект введен в эксплуатацию. Разрешение на ввод от 19.08.2022 г. № 86-ru86501000-2-2022</t>
  </si>
  <si>
    <t xml:space="preserve">Проведен аукцион № 0187300012422000071 и заключен муниципальный контракт: № 14/22 от 10.06.2022 г. на выполнение проектно-изыскательских работ, подрядная организация ООО «Артпроектэксперт", цена контракта – 2 800,9 тыс. руб., срок выполнения работ по контракту - 25.04.0223 г. </t>
  </si>
  <si>
    <t xml:space="preserve">Заключено 16 соглашений об изъятии недвижимости для муниципальных нужд  на общую сумму 7 160,0 тыс. руб. Выплачено возмещение на общую сумму 6 739,0 тыс. руб. Заключено 4 муниципальных контракта по приобретению жилых помещений на общую сумму 8 248,0 тыс. руб. Оплата по муниципальным контрактам произведена 100%. </t>
  </si>
  <si>
    <t>Расселено 2 жилых помещения общей площадью 99,3кв.м (7 человек), в том числе: заключено 1 соглашение об изъятии недвижимости для муниципальных нужд на сумму 1 638,0 тыс.руб. Оплата произведена 100%. Расселено 54,8 кв.м аварийного жилья, 4 человека; заключен 1 договор мены с собственниками аварийного жилищного фонда, расселено 45,5 кв.м, 3 человека. Также заключено 3 муниципальных контракта на строительство 3 жилых помещений на общую сумму 12 478,3 тыс.руб. Оплата произведена в размере 8 610,2 тыс.руб.</t>
  </si>
  <si>
    <t>Проведено 12 электронных аукционов по приобретению жилых помещений в пгт. Игрим (7) и пгт. Березово (5),  из которых  заключено 7 муниципальных контрактов по приобретению жилых помещений в пгт. Игрим – 5, в пгт. Березово – 2 на общую сумму 12 178,7 тыс. руб. Оплата  произведена 100%</t>
  </si>
  <si>
    <t xml:space="preserve">Заключен муниципальный контракт № 54/21 от 27.12. 2021 года, подрядная организация ООО «СЗ ДИВЕС ДЕВЕЛОПМЕНТ», г. Екатеринбург, цена контракта 67 735, 3 тыс. руб. срок выполнения работ 03.11.2022 года, получено разрешение на строительство 19.01.2022г. Выполнено устройство фундамента для установки здания котельной, а также фундамент для устройства мачты с дымовой трубой. Выполнены земляные и проводятся подготовительные работы по устройству теплофикационной камеры ТК1. Выплачен аванс - 10 000 тыс. руб. </t>
  </si>
  <si>
    <t>Заключен муниципальный контракт № 01/22 от 18.01.22 г. с  ООО «КОРСЭЛЬ», г. Пермь, срок - 30.06.2023г. , цена 162 078,0 тыс. руб. Получено разрешение на строительство 20.01.2022г. Ведутся работы по монтажу технологического оборудования котельной; выплачен аванс- 37 277,9 т.р., процент готовности-31 %</t>
  </si>
  <si>
    <t>Заключен МК № 57/20 от 17.11.2020 года, Подрядная организация ООО ГК "Альянс" Рязанская обл, срок выполнения работ -февраль 2023 года, цена контракта 864 772,9 тыс. руб. , 30.12.2021г.  получено положительное заключение государственной экспертизы проектной документации. 10.06.2022г. заключен договор с АУ ХМАО-Югры «Управлением государственной экспертизы проектной документации и ценообразования в строительстве» на проведение экспертизы достоверности определения сметной стоимости строительства.  Получено разрешение на строительство 19.01.2022г. Выполнено устройство свайного поля,  бетонная подготовка под устройство ростверка,забивка свай-98%. В августе 2022 г.-выплачен аванс в размере 77 829,6 т.р.</t>
  </si>
  <si>
    <t>Заключен муниципальный контракт № 30/20от 13.07.2020г. ООО ЭП "ОЧИСТНЫЕ СООРУЖЕНИЯ", г. Тула; срок - 25.10.2020 г.;цена контракта 6 235,0 тыс.руб. Получено положительное заключение гос. экспертизы № 86-1-1-3-073540-2021 от 03.12.2021, Заключен договор от 23.05.2022 на прохождение ценовой экспертизы. Планируемая дата получения заключения достоверности определения сметной стоимости – не позднее 16.10.2022года. Сроки строительства определены 2022-2024 годы.</t>
  </si>
  <si>
    <t>27.06.2022г. получено положительное заключение о проверке достоверности сметной стоимости. Объявлен аукцион № 0187200001722000750,  закупка признана несостоявшейся, так как не подано ни одной заявки на участие. Готовится документация для проведения повторного аукциона. Сроки строительства определены 2022-2024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</si>
</sst>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_ ;\-#,##0.00\ 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/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5" fontId="12" fillId="2" borderId="0" xfId="0" applyNumberFormat="1" applyFont="1" applyFill="1"/>
    <xf numFmtId="165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14" fillId="2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left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left" vertical="center" wrapText="1" shrinkToFit="1"/>
    </xf>
    <xf numFmtId="16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horizontal="left" vertical="center" wrapText="1" shrinkToFi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3" fillId="0" borderId="5" xfId="0" applyNumberFormat="1" applyFont="1" applyFill="1" applyBorder="1" applyAlignment="1">
      <alignment horizontal="left" vertical="center" wrapText="1"/>
    </xf>
    <xf numFmtId="165" fontId="13" fillId="0" borderId="6" xfId="0" applyNumberFormat="1" applyFont="1" applyFill="1" applyBorder="1" applyAlignment="1">
      <alignment horizontal="left" vertical="center" wrapText="1"/>
    </xf>
    <xf numFmtId="165" fontId="13" fillId="0" borderId="7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165" fontId="13" fillId="0" borderId="5" xfId="0" applyNumberFormat="1" applyFont="1" applyFill="1" applyBorder="1" applyAlignment="1">
      <alignment vertical="center" wrapText="1"/>
    </xf>
    <xf numFmtId="165" fontId="13" fillId="0" borderId="6" xfId="0" applyNumberFormat="1" applyFont="1" applyFill="1" applyBorder="1" applyAlignment="1">
      <alignment vertical="center" wrapText="1"/>
    </xf>
    <xf numFmtId="165" fontId="13" fillId="0" borderId="7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B21" zoomScale="90" zoomScaleNormal="90" workbookViewId="0">
      <selection activeCell="L35" sqref="L35"/>
    </sheetView>
  </sheetViews>
  <sheetFormatPr defaultColWidth="8.85546875" defaultRowHeight="15" x14ac:dyDescent="0.25"/>
  <cols>
    <col min="1" max="1" width="6.140625" style="1" customWidth="1"/>
    <col min="2" max="2" width="26.28515625" style="1" customWidth="1"/>
    <col min="3" max="3" width="12.42578125" style="97" customWidth="1"/>
    <col min="4" max="4" width="10.85546875" style="97" customWidth="1"/>
    <col min="5" max="5" width="9.85546875" style="97" customWidth="1"/>
    <col min="6" max="6" width="11.140625" style="5" customWidth="1"/>
    <col min="7" max="7" width="10.140625" style="20" customWidth="1"/>
    <col min="8" max="8" width="10.140625" style="1" customWidth="1"/>
    <col min="9" max="10" width="10.5703125" style="20" customWidth="1"/>
    <col min="11" max="11" width="13.140625" style="1" customWidth="1"/>
    <col min="12" max="12" width="11.42578125" style="1" customWidth="1"/>
    <col min="13" max="13" width="88.710937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 customHeight="1" x14ac:dyDescent="0.3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6.5" hidden="1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7.45" customHeight="1" x14ac:dyDescent="0.3">
      <c r="A4" s="106" t="s">
        <v>51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63.6" customHeight="1" x14ac:dyDescent="0.25">
      <c r="A5" s="113"/>
      <c r="B5" s="112" t="s">
        <v>2</v>
      </c>
      <c r="C5" s="114" t="s">
        <v>3</v>
      </c>
      <c r="D5" s="114"/>
      <c r="E5" s="114"/>
      <c r="F5" s="107" t="s">
        <v>4</v>
      </c>
      <c r="G5" s="109" t="s">
        <v>44</v>
      </c>
      <c r="H5" s="109"/>
      <c r="I5" s="109"/>
      <c r="J5" s="109"/>
      <c r="K5" s="110" t="s">
        <v>5</v>
      </c>
      <c r="L5" s="110" t="s">
        <v>6</v>
      </c>
      <c r="M5" s="107" t="s">
        <v>7</v>
      </c>
    </row>
    <row r="6" spans="1:13" ht="90.75" customHeight="1" x14ac:dyDescent="0.25">
      <c r="A6" s="113"/>
      <c r="B6" s="112"/>
      <c r="C6" s="57" t="s">
        <v>8</v>
      </c>
      <c r="D6" s="91" t="s">
        <v>9</v>
      </c>
      <c r="E6" s="91" t="s">
        <v>10</v>
      </c>
      <c r="F6" s="108"/>
      <c r="G6" s="57" t="s">
        <v>8</v>
      </c>
      <c r="H6" s="24" t="s">
        <v>11</v>
      </c>
      <c r="I6" s="87" t="s">
        <v>12</v>
      </c>
      <c r="J6" s="87" t="s">
        <v>13</v>
      </c>
      <c r="K6" s="111"/>
      <c r="L6" s="111"/>
      <c r="M6" s="108"/>
    </row>
    <row r="7" spans="1:13" ht="17.45" customHeight="1" x14ac:dyDescent="0.25">
      <c r="A7" s="19">
        <v>1</v>
      </c>
      <c r="B7" s="18">
        <v>2</v>
      </c>
      <c r="C7" s="57">
        <v>3</v>
      </c>
      <c r="D7" s="91">
        <v>4</v>
      </c>
      <c r="E7" s="91">
        <v>5</v>
      </c>
      <c r="F7" s="15">
        <v>6</v>
      </c>
      <c r="G7" s="57">
        <v>7</v>
      </c>
      <c r="H7" s="16">
        <v>8</v>
      </c>
      <c r="I7" s="87">
        <v>9</v>
      </c>
      <c r="J7" s="87">
        <v>10</v>
      </c>
      <c r="K7" s="17">
        <v>11</v>
      </c>
      <c r="L7" s="17">
        <v>12</v>
      </c>
      <c r="M7" s="15">
        <v>13</v>
      </c>
    </row>
    <row r="8" spans="1:13" s="3" customFormat="1" ht="15.75" customHeight="1" x14ac:dyDescent="0.25">
      <c r="A8" s="2" t="s">
        <v>14</v>
      </c>
      <c r="B8" s="102" t="s">
        <v>32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s="31" customFormat="1" ht="63.75" customHeight="1" x14ac:dyDescent="0.25">
      <c r="A9" s="57" t="s">
        <v>15</v>
      </c>
      <c r="B9" s="58" t="s">
        <v>16</v>
      </c>
      <c r="C9" s="59">
        <f>D9+E9</f>
        <v>197242.9</v>
      </c>
      <c r="D9" s="60">
        <v>176983.8</v>
      </c>
      <c r="E9" s="54">
        <v>20259.100000000002</v>
      </c>
      <c r="F9" s="54">
        <v>0</v>
      </c>
      <c r="G9" s="60">
        <f>H9+I9+J9</f>
        <v>53426.072</v>
      </c>
      <c r="H9" s="60">
        <v>0</v>
      </c>
      <c r="I9" s="60">
        <v>46507.989000000001</v>
      </c>
      <c r="J9" s="60">
        <v>6918.0829999999996</v>
      </c>
      <c r="K9" s="60">
        <v>26783.200000000001</v>
      </c>
      <c r="L9" s="83">
        <f>K9/(C9+F9)*100</f>
        <v>13.578790415269701</v>
      </c>
      <c r="M9" s="61" t="s">
        <v>55</v>
      </c>
    </row>
    <row r="10" spans="1:13" s="31" customFormat="1" ht="91.5" customHeight="1" x14ac:dyDescent="0.25">
      <c r="A10" s="57" t="s">
        <v>17</v>
      </c>
      <c r="B10" s="62" t="s">
        <v>36</v>
      </c>
      <c r="C10" s="54">
        <f>D10+E10</f>
        <v>458374.40000000002</v>
      </c>
      <c r="D10" s="56">
        <v>412132</v>
      </c>
      <c r="E10" s="54">
        <v>46242.400000000001</v>
      </c>
      <c r="F10" s="54">
        <v>0</v>
      </c>
      <c r="G10" s="56">
        <f>H10+I10+J10</f>
        <v>77829.560000000012</v>
      </c>
      <c r="H10" s="56">
        <v>0</v>
      </c>
      <c r="I10" s="56">
        <v>70046.604000000007</v>
      </c>
      <c r="J10" s="56">
        <v>7782.9560000000001</v>
      </c>
      <c r="K10" s="56">
        <v>0</v>
      </c>
      <c r="L10" s="83">
        <v>0</v>
      </c>
      <c r="M10" s="44" t="s">
        <v>63</v>
      </c>
    </row>
    <row r="11" spans="1:13" s="21" customFormat="1" ht="28.5" customHeight="1" x14ac:dyDescent="0.25">
      <c r="A11" s="63" t="s">
        <v>34</v>
      </c>
      <c r="B11" s="62" t="s">
        <v>31</v>
      </c>
      <c r="C11" s="54">
        <f>D11+E11</f>
        <v>6379.3</v>
      </c>
      <c r="D11" s="54">
        <v>0</v>
      </c>
      <c r="E11" s="54">
        <v>6379.3</v>
      </c>
      <c r="F11" s="54">
        <v>0</v>
      </c>
      <c r="G11" s="56">
        <f>H11+I11+J11</f>
        <v>6360.6570000000002</v>
      </c>
      <c r="H11" s="56">
        <v>0</v>
      </c>
      <c r="I11" s="56">
        <v>0</v>
      </c>
      <c r="J11" s="56">
        <v>6360.6570000000002</v>
      </c>
      <c r="K11" s="56">
        <v>6360.6</v>
      </c>
      <c r="L11" s="83">
        <f>K11/(C11+F11)*100</f>
        <v>99.706864389509818</v>
      </c>
      <c r="M11" s="26" t="s">
        <v>56</v>
      </c>
    </row>
    <row r="12" spans="1:13" s="21" customFormat="1" ht="66" customHeight="1" x14ac:dyDescent="0.25">
      <c r="A12" s="63" t="s">
        <v>18</v>
      </c>
      <c r="B12" s="62" t="s">
        <v>42</v>
      </c>
      <c r="C12" s="54">
        <f>D12+E12</f>
        <v>63554.200000000004</v>
      </c>
      <c r="D12" s="54">
        <v>34750.800000000003</v>
      </c>
      <c r="E12" s="54">
        <v>28803.4</v>
      </c>
      <c r="F12" s="54">
        <v>0</v>
      </c>
      <c r="G12" s="56">
        <f>H12+I12+J12</f>
        <v>470</v>
      </c>
      <c r="H12" s="56">
        <v>0</v>
      </c>
      <c r="I12" s="56">
        <v>0</v>
      </c>
      <c r="J12" s="56">
        <v>470</v>
      </c>
      <c r="K12" s="56">
        <v>470</v>
      </c>
      <c r="L12" s="83">
        <f>K12/(C12+F12)*100</f>
        <v>0.73952626262308385</v>
      </c>
      <c r="M12" s="26" t="s">
        <v>65</v>
      </c>
    </row>
    <row r="13" spans="1:13" s="22" customFormat="1" ht="17.25" customHeight="1" x14ac:dyDescent="0.25">
      <c r="A13" s="64"/>
      <c r="B13" s="28" t="s">
        <v>19</v>
      </c>
      <c r="C13" s="27">
        <f t="shared" ref="C13:K13" si="0">SUM(C9:C12)</f>
        <v>725550.8</v>
      </c>
      <c r="D13" s="27">
        <f t="shared" si="0"/>
        <v>623866.60000000009</v>
      </c>
      <c r="E13" s="27">
        <f t="shared" si="0"/>
        <v>101684.20000000001</v>
      </c>
      <c r="F13" s="27">
        <f t="shared" si="0"/>
        <v>0</v>
      </c>
      <c r="G13" s="14">
        <f t="shared" si="0"/>
        <v>138086.28900000002</v>
      </c>
      <c r="H13" s="27">
        <f t="shared" si="0"/>
        <v>0</v>
      </c>
      <c r="I13" s="27">
        <f t="shared" si="0"/>
        <v>116554.59300000001</v>
      </c>
      <c r="J13" s="27">
        <f t="shared" si="0"/>
        <v>21531.696</v>
      </c>
      <c r="K13" s="27">
        <f t="shared" si="0"/>
        <v>33613.800000000003</v>
      </c>
      <c r="L13" s="14">
        <f>K13/(C13+F13)*100</f>
        <v>4.6328665063838397</v>
      </c>
      <c r="M13" s="29"/>
    </row>
    <row r="14" spans="1:13" s="21" customFormat="1" ht="20.45" customHeight="1" x14ac:dyDescent="0.25">
      <c r="A14" s="47" t="s">
        <v>20</v>
      </c>
      <c r="B14" s="99" t="s">
        <v>35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s="4" customFormat="1" ht="20.45" customHeight="1" x14ac:dyDescent="0.25">
      <c r="A15" s="47"/>
      <c r="B15" s="99" t="s">
        <v>24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1:13" s="20" customFormat="1" ht="47.25" customHeight="1" x14ac:dyDescent="0.25">
      <c r="A16" s="65" t="s">
        <v>43</v>
      </c>
      <c r="B16" s="55" t="s">
        <v>25</v>
      </c>
      <c r="C16" s="54">
        <f>D16+E16</f>
        <v>19634.600000000002</v>
      </c>
      <c r="D16" s="54">
        <v>19045.2</v>
      </c>
      <c r="E16" s="54">
        <v>589.4</v>
      </c>
      <c r="F16" s="54">
        <v>0</v>
      </c>
      <c r="G16" s="56">
        <f>H16+I16+J16</f>
        <v>14986.9854</v>
      </c>
      <c r="H16" s="54">
        <v>0</v>
      </c>
      <c r="I16" s="54">
        <v>14524.7474</v>
      </c>
      <c r="J16" s="54">
        <v>462.238</v>
      </c>
      <c r="K16" s="54">
        <f>G16</f>
        <v>14986.9854</v>
      </c>
      <c r="L16" s="56">
        <f>K16/(C16+F16)*100</f>
        <v>76.329466350218482</v>
      </c>
      <c r="M16" s="44" t="s">
        <v>58</v>
      </c>
    </row>
    <row r="17" spans="1:21" s="22" customFormat="1" ht="15" customHeight="1" x14ac:dyDescent="0.25">
      <c r="A17" s="66"/>
      <c r="B17" s="28" t="s">
        <v>19</v>
      </c>
      <c r="C17" s="27">
        <f t="shared" ref="C17:L17" si="1">SUM(C16:C16)</f>
        <v>19634.600000000002</v>
      </c>
      <c r="D17" s="27">
        <f t="shared" si="1"/>
        <v>19045.2</v>
      </c>
      <c r="E17" s="27">
        <f t="shared" si="1"/>
        <v>589.4</v>
      </c>
      <c r="F17" s="27">
        <f t="shared" si="1"/>
        <v>0</v>
      </c>
      <c r="G17" s="27">
        <f t="shared" si="1"/>
        <v>14986.9854</v>
      </c>
      <c r="H17" s="27">
        <f t="shared" si="1"/>
        <v>0</v>
      </c>
      <c r="I17" s="27">
        <f t="shared" si="1"/>
        <v>14524.7474</v>
      </c>
      <c r="J17" s="27">
        <f t="shared" si="1"/>
        <v>462.238</v>
      </c>
      <c r="K17" s="27">
        <f t="shared" si="1"/>
        <v>14986.9854</v>
      </c>
      <c r="L17" s="14">
        <f>K17/(C17+F17)*100</f>
        <v>76.329466350218482</v>
      </c>
      <c r="M17" s="27"/>
    </row>
    <row r="18" spans="1:21" s="22" customFormat="1" ht="18.95" customHeight="1" x14ac:dyDescent="0.25">
      <c r="A18" s="47" t="s">
        <v>21</v>
      </c>
      <c r="B18" s="117" t="s">
        <v>33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  <row r="19" spans="1:21" s="22" customFormat="1" ht="12" customHeight="1" x14ac:dyDescent="0.25">
      <c r="A19" s="47"/>
      <c r="B19" s="99" t="s">
        <v>27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1:21" s="21" customFormat="1" ht="82.5" customHeight="1" x14ac:dyDescent="0.25">
      <c r="A20" s="48" t="s">
        <v>22</v>
      </c>
      <c r="B20" s="67" t="s">
        <v>29</v>
      </c>
      <c r="C20" s="54">
        <f>D20+E20</f>
        <v>58818.2</v>
      </c>
      <c r="D20" s="54">
        <v>58818.2</v>
      </c>
      <c r="E20" s="54">
        <v>0</v>
      </c>
      <c r="F20" s="54">
        <v>0</v>
      </c>
      <c r="G20" s="60">
        <f>H20+I20+J20</f>
        <v>12178.745000000001</v>
      </c>
      <c r="H20" s="60">
        <v>0</v>
      </c>
      <c r="I20" s="60">
        <v>12178.745000000001</v>
      </c>
      <c r="J20" s="60">
        <v>0</v>
      </c>
      <c r="K20" s="60">
        <v>12178.7</v>
      </c>
      <c r="L20" s="84">
        <f>K20/(C20+F20)*100</f>
        <v>20.705665933333563</v>
      </c>
      <c r="M20" s="82" t="s">
        <v>60</v>
      </c>
      <c r="N20" s="23"/>
      <c r="P20" s="23"/>
    </row>
    <row r="21" spans="1:21" s="21" customFormat="1" ht="65.25" customHeight="1" x14ac:dyDescent="0.25">
      <c r="A21" s="48" t="s">
        <v>22</v>
      </c>
      <c r="B21" s="55" t="s">
        <v>50</v>
      </c>
      <c r="C21" s="54">
        <f>D21+E21</f>
        <v>31528.2</v>
      </c>
      <c r="D21" s="54">
        <v>30582.400000000001</v>
      </c>
      <c r="E21" s="54">
        <v>945.8</v>
      </c>
      <c r="F21" s="54">
        <v>0</v>
      </c>
      <c r="G21" s="56">
        <f>H21+I21+J21</f>
        <v>10248.239</v>
      </c>
      <c r="H21" s="54">
        <v>0</v>
      </c>
      <c r="I21" s="54">
        <v>9940.7919999999995</v>
      </c>
      <c r="J21" s="54">
        <v>307.447</v>
      </c>
      <c r="K21" s="54">
        <v>10248.199999999999</v>
      </c>
      <c r="L21" s="56">
        <f>K21/(C21+F21)*100</f>
        <v>32.504868657265554</v>
      </c>
      <c r="M21" s="44" t="s">
        <v>59</v>
      </c>
      <c r="N21" s="23"/>
      <c r="P21" s="23"/>
    </row>
    <row r="22" spans="1:21" s="22" customFormat="1" ht="13.5" customHeight="1" x14ac:dyDescent="0.25">
      <c r="A22" s="47"/>
      <c r="B22" s="28" t="s">
        <v>19</v>
      </c>
      <c r="C22" s="27">
        <f>SUM(C20:C21)</f>
        <v>90346.4</v>
      </c>
      <c r="D22" s="27">
        <f>SUM(D20:D21)</f>
        <v>89400.6</v>
      </c>
      <c r="E22" s="27">
        <f>SUM(E20:E21)</f>
        <v>945.8</v>
      </c>
      <c r="F22" s="27">
        <f t="shared" ref="F22:H22" si="2">SUM(F20)</f>
        <v>0</v>
      </c>
      <c r="G22" s="27">
        <f>SUM(G20:G21)</f>
        <v>22426.984</v>
      </c>
      <c r="H22" s="27">
        <f t="shared" si="2"/>
        <v>0</v>
      </c>
      <c r="I22" s="27">
        <f>SUM(I20:I21)</f>
        <v>22119.537</v>
      </c>
      <c r="J22" s="27">
        <f>SUM(J21)</f>
        <v>307.447</v>
      </c>
      <c r="K22" s="27">
        <f>SUM(K20:K21)</f>
        <v>22426.9</v>
      </c>
      <c r="L22" s="14">
        <f>K22/(C22+F22)*100</f>
        <v>24.823235900932414</v>
      </c>
      <c r="M22" s="26"/>
      <c r="P22" s="30"/>
    </row>
    <row r="23" spans="1:21" s="22" customFormat="1" ht="15" customHeight="1" x14ac:dyDescent="0.25">
      <c r="A23" s="48" t="s">
        <v>23</v>
      </c>
      <c r="B23" s="99" t="s">
        <v>37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P23" s="30"/>
    </row>
    <row r="24" spans="1:21" s="22" customFormat="1" ht="12.75" customHeight="1" x14ac:dyDescent="0.25">
      <c r="A24" s="48"/>
      <c r="B24" s="99" t="s">
        <v>41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  <c r="P24" s="30"/>
    </row>
    <row r="25" spans="1:21" s="22" customFormat="1" ht="77.25" customHeight="1" x14ac:dyDescent="0.25">
      <c r="A25" s="25" t="s">
        <v>43</v>
      </c>
      <c r="B25" s="68" t="s">
        <v>38</v>
      </c>
      <c r="C25" s="59">
        <f>D25+E25</f>
        <v>47544.527000000002</v>
      </c>
      <c r="D25" s="69">
        <v>45167.3</v>
      </c>
      <c r="E25" s="69">
        <v>2377.2269999999999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60">
        <v>0</v>
      </c>
      <c r="M25" s="45" t="s">
        <v>64</v>
      </c>
      <c r="P25" s="30"/>
    </row>
    <row r="26" spans="1:21" s="22" customFormat="1" ht="60.75" customHeight="1" x14ac:dyDescent="0.25">
      <c r="A26" s="25" t="s">
        <v>52</v>
      </c>
      <c r="B26" s="68" t="s">
        <v>39</v>
      </c>
      <c r="C26" s="59">
        <f>D26+E26</f>
        <v>67890.698000000004</v>
      </c>
      <c r="D26" s="69">
        <v>64348.5</v>
      </c>
      <c r="E26" s="69">
        <v>3542.1979999999999</v>
      </c>
      <c r="F26" s="59">
        <v>0</v>
      </c>
      <c r="G26" s="59">
        <f>H26+I26+J26</f>
        <v>16181.672</v>
      </c>
      <c r="H26" s="59">
        <v>0</v>
      </c>
      <c r="I26" s="59">
        <v>15309.5</v>
      </c>
      <c r="J26" s="59">
        <v>872.17200000000003</v>
      </c>
      <c r="K26" s="59">
        <v>6181.7</v>
      </c>
      <c r="L26" s="60">
        <f>K26/(C26+F26)*100</f>
        <v>9.1053711069519405</v>
      </c>
      <c r="M26" s="45" t="s">
        <v>61</v>
      </c>
      <c r="P26" s="30"/>
    </row>
    <row r="27" spans="1:21" s="22" customFormat="1" ht="60" customHeight="1" x14ac:dyDescent="0.25">
      <c r="A27" s="25" t="s">
        <v>53</v>
      </c>
      <c r="B27" s="68" t="s">
        <v>40</v>
      </c>
      <c r="C27" s="59">
        <f>D27+E27</f>
        <v>84182.842999999993</v>
      </c>
      <c r="D27" s="69">
        <v>79825.5</v>
      </c>
      <c r="E27" s="69">
        <v>4357.3429999999998</v>
      </c>
      <c r="F27" s="60">
        <v>0</v>
      </c>
      <c r="G27" s="59">
        <f>H27+I27+J27</f>
        <v>84103.369000000006</v>
      </c>
      <c r="H27" s="60">
        <v>0</v>
      </c>
      <c r="I27" s="60">
        <v>79824.100000000006</v>
      </c>
      <c r="J27" s="59">
        <v>4279.2690000000002</v>
      </c>
      <c r="K27" s="59">
        <v>49616.3</v>
      </c>
      <c r="L27" s="60">
        <f>K27/(C27+F27)*100</f>
        <v>58.938731731832824</v>
      </c>
      <c r="M27" s="45" t="s">
        <v>62</v>
      </c>
      <c r="P27" s="30"/>
    </row>
    <row r="28" spans="1:21" s="22" customFormat="1" ht="13.5" customHeight="1" x14ac:dyDescent="0.25">
      <c r="A28" s="70"/>
      <c r="B28" s="41" t="s">
        <v>19</v>
      </c>
      <c r="C28" s="40">
        <f>SUM(C25:C27)</f>
        <v>199618.068</v>
      </c>
      <c r="D28" s="40">
        <f t="shared" ref="D28:K28" si="3">SUM(D25:D27)</f>
        <v>189341.3</v>
      </c>
      <c r="E28" s="40">
        <f t="shared" si="3"/>
        <v>10276.768</v>
      </c>
      <c r="F28" s="40">
        <f t="shared" si="3"/>
        <v>0</v>
      </c>
      <c r="G28" s="40">
        <f t="shared" si="3"/>
        <v>100285.04100000001</v>
      </c>
      <c r="H28" s="40">
        <f t="shared" si="3"/>
        <v>0</v>
      </c>
      <c r="I28" s="40">
        <f t="shared" si="3"/>
        <v>95133.6</v>
      </c>
      <c r="J28" s="40">
        <f t="shared" si="3"/>
        <v>5151.4410000000007</v>
      </c>
      <c r="K28" s="40">
        <f t="shared" si="3"/>
        <v>55798</v>
      </c>
      <c r="L28" s="46">
        <f>K28/(C28+F28)*100</f>
        <v>27.952379541114485</v>
      </c>
      <c r="M28" s="71"/>
      <c r="P28" s="30"/>
    </row>
    <row r="29" spans="1:21" s="22" customFormat="1" ht="13.5" customHeight="1" x14ac:dyDescent="0.25">
      <c r="A29" s="72" t="s">
        <v>26</v>
      </c>
      <c r="B29" s="115" t="s">
        <v>45</v>
      </c>
      <c r="C29" s="120"/>
      <c r="D29" s="120"/>
      <c r="E29" s="120"/>
      <c r="F29" s="120"/>
      <c r="G29" s="120"/>
      <c r="H29" s="116"/>
      <c r="I29" s="121"/>
      <c r="J29" s="32"/>
      <c r="K29" s="32"/>
      <c r="L29" s="32"/>
      <c r="M29" s="33"/>
      <c r="P29" s="30"/>
    </row>
    <row r="30" spans="1:21" s="22" customFormat="1" ht="34.5" customHeight="1" x14ac:dyDescent="0.25">
      <c r="A30" s="73" t="s">
        <v>28</v>
      </c>
      <c r="B30" s="74" t="s">
        <v>46</v>
      </c>
      <c r="C30" s="69">
        <f>SUM(D30+E30)</f>
        <v>0.1</v>
      </c>
      <c r="D30" s="69">
        <v>0</v>
      </c>
      <c r="E30" s="69">
        <v>0.1</v>
      </c>
      <c r="F30" s="75">
        <v>0</v>
      </c>
      <c r="G30" s="69">
        <f>I30+J30</f>
        <v>0</v>
      </c>
      <c r="H30" s="76">
        <v>0</v>
      </c>
      <c r="I30" s="75">
        <v>0</v>
      </c>
      <c r="J30" s="54">
        <v>0</v>
      </c>
      <c r="K30" s="54">
        <v>0</v>
      </c>
      <c r="L30" s="75">
        <f>K30/(C30+F30)*100</f>
        <v>0</v>
      </c>
      <c r="M30" s="52" t="s">
        <v>47</v>
      </c>
      <c r="P30" s="30"/>
    </row>
    <row r="31" spans="1:21" s="22" customFormat="1" ht="13.5" customHeight="1" x14ac:dyDescent="0.25">
      <c r="A31" s="77"/>
      <c r="B31" s="53" t="s">
        <v>19</v>
      </c>
      <c r="C31" s="40">
        <f>SUM(C30)</f>
        <v>0.1</v>
      </c>
      <c r="D31" s="40">
        <v>0</v>
      </c>
      <c r="E31" s="40">
        <f>SUM(E30)</f>
        <v>0.1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6">
        <f>K31/(C31+F31)*100</f>
        <v>0</v>
      </c>
      <c r="M31" s="71"/>
      <c r="P31" s="30"/>
    </row>
    <row r="32" spans="1:21" s="22" customFormat="1" ht="12.75" customHeight="1" x14ac:dyDescent="0.25">
      <c r="A32" s="72" t="s">
        <v>48</v>
      </c>
      <c r="B32" s="115" t="s">
        <v>49</v>
      </c>
      <c r="C32" s="116"/>
      <c r="D32" s="116"/>
      <c r="E32" s="116"/>
      <c r="F32" s="116"/>
      <c r="G32" s="116"/>
      <c r="H32" s="116"/>
      <c r="I32" s="81"/>
      <c r="J32" s="32"/>
      <c r="K32" s="32"/>
      <c r="L32" s="32"/>
      <c r="M32" s="33"/>
      <c r="N32" s="35"/>
      <c r="O32" s="35"/>
      <c r="P32" s="35"/>
      <c r="Q32" s="35"/>
      <c r="R32" s="35"/>
      <c r="S32" s="35"/>
      <c r="T32" s="35"/>
      <c r="U32" s="36"/>
    </row>
    <row r="33" spans="1:21" s="34" customFormat="1" ht="43.5" customHeight="1" x14ac:dyDescent="0.25">
      <c r="A33" s="73" t="s">
        <v>22</v>
      </c>
      <c r="B33" s="74" t="s">
        <v>54</v>
      </c>
      <c r="C33" s="69">
        <f>D33+E33</f>
        <v>99.97</v>
      </c>
      <c r="D33" s="69">
        <v>0</v>
      </c>
      <c r="E33" s="69">
        <v>99.97</v>
      </c>
      <c r="F33" s="75">
        <v>0</v>
      </c>
      <c r="G33" s="69">
        <v>0</v>
      </c>
      <c r="H33" s="76">
        <v>0</v>
      </c>
      <c r="I33" s="75">
        <v>0</v>
      </c>
      <c r="J33" s="54">
        <v>0</v>
      </c>
      <c r="K33" s="54">
        <v>0</v>
      </c>
      <c r="L33" s="75">
        <v>0</v>
      </c>
      <c r="M33" s="52" t="s">
        <v>57</v>
      </c>
      <c r="N33" s="37"/>
      <c r="O33" s="37"/>
      <c r="P33" s="37"/>
      <c r="Q33" s="37"/>
      <c r="R33" s="37"/>
      <c r="S33" s="37"/>
      <c r="T33" s="37"/>
      <c r="U33" s="38"/>
    </row>
    <row r="34" spans="1:21" s="43" customFormat="1" ht="13.5" customHeight="1" x14ac:dyDescent="0.25">
      <c r="A34" s="78"/>
      <c r="B34" s="79" t="s">
        <v>19</v>
      </c>
      <c r="C34" s="49">
        <f>SUM(C33)</f>
        <v>99.97</v>
      </c>
      <c r="D34" s="49">
        <f>SUM(D33)</f>
        <v>0</v>
      </c>
      <c r="E34" s="49">
        <f>SUM(E33:E33)</f>
        <v>99.97</v>
      </c>
      <c r="F34" s="49">
        <v>0</v>
      </c>
      <c r="G34" s="49">
        <f>SUM(G33)</f>
        <v>0</v>
      </c>
      <c r="H34" s="50">
        <v>0</v>
      </c>
      <c r="I34" s="51">
        <v>0</v>
      </c>
      <c r="J34" s="51">
        <f>SUM(J33:J33)</f>
        <v>0</v>
      </c>
      <c r="K34" s="51">
        <f>SUM(K33:K33)</f>
        <v>0</v>
      </c>
      <c r="L34" s="51">
        <f>K34/(C34+F34)*100</f>
        <v>0</v>
      </c>
      <c r="M34" s="80"/>
      <c r="N34" s="39"/>
      <c r="O34" s="39"/>
      <c r="P34" s="42"/>
      <c r="Q34" s="42"/>
      <c r="R34" s="42"/>
      <c r="S34" s="39"/>
      <c r="T34" s="39"/>
      <c r="U34" s="39"/>
    </row>
    <row r="35" spans="1:21" s="31" customFormat="1" ht="14.25" customHeight="1" x14ac:dyDescent="0.25">
      <c r="A35" s="25"/>
      <c r="B35" s="12" t="s">
        <v>30</v>
      </c>
      <c r="C35" s="14">
        <f>C13+C17+C22+C28+C30+C34</f>
        <v>1035249.938</v>
      </c>
      <c r="D35" s="14">
        <f>D13+D17+D22+D28+D34</f>
        <v>921653.7</v>
      </c>
      <c r="E35" s="14">
        <f>E13+E17+E22+E28+E31+E34</f>
        <v>113596.23800000001</v>
      </c>
      <c r="F35" s="46">
        <v>0</v>
      </c>
      <c r="G35" s="46">
        <f>G13+G17+G22+G28+G34</f>
        <v>275785.29940000002</v>
      </c>
      <c r="H35" s="46">
        <f>SUM(H13+H17+H22+H28+H34)</f>
        <v>0</v>
      </c>
      <c r="I35" s="46">
        <f>I13+I17+I22+I28+I34</f>
        <v>248332.47740000003</v>
      </c>
      <c r="J35" s="46">
        <f>J13+J17+J22+J28+J34</f>
        <v>27452.822</v>
      </c>
      <c r="K35" s="46">
        <f>K13+K17+K22+K28+K34</f>
        <v>126825.6854</v>
      </c>
      <c r="L35" s="14">
        <f t="shared" ref="L35" si="4">K35/(C35+F35)*100</f>
        <v>12.250731030712702</v>
      </c>
      <c r="M35" s="13"/>
    </row>
    <row r="36" spans="1:21" s="4" customFormat="1" x14ac:dyDescent="0.25">
      <c r="C36" s="92"/>
      <c r="D36" s="93">
        <v>4</v>
      </c>
      <c r="E36" s="94">
        <v>21178.449089999998</v>
      </c>
      <c r="F36" s="7"/>
      <c r="G36" s="85">
        <f>SUM(G33:G34)</f>
        <v>0</v>
      </c>
      <c r="H36" s="8"/>
      <c r="I36" s="88">
        <v>33102.812140000002</v>
      </c>
      <c r="J36" s="88">
        <v>10102.64313</v>
      </c>
      <c r="K36" s="8"/>
    </row>
    <row r="37" spans="1:21" x14ac:dyDescent="0.25">
      <c r="C37" s="95"/>
      <c r="D37" s="89">
        <v>44440</v>
      </c>
      <c r="E37" s="89">
        <f>E36-E35</f>
        <v>-92417.788910000017</v>
      </c>
      <c r="F37" s="9"/>
      <c r="G37" s="86"/>
      <c r="H37" s="11"/>
      <c r="I37" s="89">
        <f>I36-I35</f>
        <v>-215229.66526000004</v>
      </c>
      <c r="J37" s="89">
        <f>J36-J35</f>
        <v>-17350.17887</v>
      </c>
      <c r="K37" s="10"/>
    </row>
    <row r="38" spans="1:21" x14ac:dyDescent="0.25">
      <c r="C38" s="96"/>
      <c r="E38" s="98"/>
      <c r="J38" s="90"/>
    </row>
    <row r="39" spans="1:21" x14ac:dyDescent="0.25">
      <c r="B39" s="6"/>
    </row>
  </sheetData>
  <mergeCells count="21">
    <mergeCell ref="B32:H32"/>
    <mergeCell ref="B23:M23"/>
    <mergeCell ref="B24:M24"/>
    <mergeCell ref="B18:M18"/>
    <mergeCell ref="B19:M19"/>
    <mergeCell ref="B29:I29"/>
    <mergeCell ref="B14:M14"/>
    <mergeCell ref="B8:M8"/>
    <mergeCell ref="B15:M15"/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M5:M6"/>
  </mergeCells>
  <phoneticPr fontId="5" type="noConversion"/>
  <pageMargins left="0.59055118110236227" right="0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2023-02-02T11:21:16Z</dcterms:modified>
</cp:coreProperties>
</file>