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60" windowWidth="14805" windowHeight="9105"/>
  </bookViews>
  <sheets>
    <sheet name="2018" sheetId="5" r:id="rId1"/>
    <sheet name="Лист1" sheetId="6" r:id="rId2"/>
  </sheets>
  <definedNames>
    <definedName name="_xlnm.Print_Titles" localSheetId="0">'2018'!$5:$6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5" l="1"/>
  <c r="G32" i="5"/>
  <c r="C28" i="5"/>
  <c r="C25" i="5"/>
  <c r="G13" i="5" l="1"/>
  <c r="G9" i="5" l="1"/>
  <c r="I18" i="5" l="1"/>
  <c r="F18" i="5"/>
  <c r="D18" i="5"/>
  <c r="D37" i="5" s="1"/>
  <c r="K36" i="5"/>
  <c r="J36" i="5"/>
  <c r="I36" i="5"/>
  <c r="H36" i="5"/>
  <c r="F36" i="5"/>
  <c r="E36" i="5"/>
  <c r="D36" i="5"/>
  <c r="G35" i="5"/>
  <c r="G36" i="5" s="1"/>
  <c r="C35" i="5"/>
  <c r="C36" i="5" s="1"/>
  <c r="G24" i="5"/>
  <c r="K24" i="5" s="1"/>
  <c r="C24" i="5"/>
  <c r="G21" i="5"/>
  <c r="K21" i="5" s="1"/>
  <c r="C21" i="5"/>
  <c r="G20" i="5"/>
  <c r="K20" i="5" s="1"/>
  <c r="C20" i="5"/>
  <c r="C17" i="5"/>
  <c r="G16" i="5"/>
  <c r="K16" i="5" s="1"/>
  <c r="C16" i="5"/>
  <c r="G15" i="5"/>
  <c r="K15" i="5" s="1"/>
  <c r="C15" i="5"/>
  <c r="G14" i="5"/>
  <c r="C14" i="5"/>
  <c r="E13" i="5"/>
  <c r="C13" i="5" s="1"/>
  <c r="G10" i="5"/>
  <c r="C10" i="5"/>
  <c r="L10" i="5" s="1"/>
  <c r="K9" i="5"/>
  <c r="C9" i="5"/>
  <c r="L28" i="5"/>
  <c r="G28" i="5"/>
  <c r="L32" i="5"/>
  <c r="C18" i="5" l="1"/>
  <c r="L14" i="5"/>
  <c r="K18" i="5"/>
  <c r="K37" i="5" s="1"/>
  <c r="L15" i="5"/>
  <c r="L35" i="5"/>
  <c r="L36" i="5" s="1"/>
  <c r="G18" i="5"/>
  <c r="E18" i="5"/>
  <c r="E37" i="5" s="1"/>
  <c r="E39" i="5" s="1"/>
  <c r="J18" i="5"/>
  <c r="J37" i="5" s="1"/>
  <c r="J39" i="5" s="1"/>
  <c r="L20" i="5"/>
  <c r="L24" i="5"/>
  <c r="L16" i="5"/>
  <c r="L13" i="5"/>
  <c r="L9" i="5"/>
  <c r="E22" i="5"/>
  <c r="C22" i="5"/>
  <c r="D29" i="5"/>
  <c r="F29" i="5"/>
  <c r="G29" i="5"/>
  <c r="H29" i="5"/>
  <c r="I29" i="5"/>
  <c r="I37" i="5" s="1"/>
  <c r="I39" i="5" s="1"/>
  <c r="J29" i="5"/>
  <c r="K29" i="5"/>
  <c r="D33" i="5"/>
  <c r="E33" i="5"/>
  <c r="F33" i="5"/>
  <c r="H33" i="5"/>
  <c r="I33" i="5"/>
  <c r="J33" i="5"/>
  <c r="K33" i="5"/>
  <c r="G33" i="5"/>
  <c r="C33" i="5"/>
  <c r="G37" i="5" l="1"/>
  <c r="C37" i="5"/>
  <c r="L37" i="5" s="1"/>
  <c r="L18" i="5"/>
  <c r="L29" i="5"/>
  <c r="L33" i="5"/>
</calcChain>
</file>

<file path=xl/sharedStrings.xml><?xml version="1.0" encoding="utf-8"?>
<sst xmlns="http://schemas.openxmlformats.org/spreadsheetml/2006/main" count="78" uniqueCount="73">
  <si>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</si>
  <si>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</si>
  <si>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</si>
  <si>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</si>
  <si>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</si>
  <si>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</si>
  <si>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</si>
  <si>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</si>
  <si>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</si>
  <si>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</si>
  <si>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</si>
  <si>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</si>
  <si>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</si>
  <si>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</si>
  <si>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</si>
  <si>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</si>
  <si>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</si>
  <si>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</si>
  <si>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Детский сад на 60 мест в с. Саранпауль Березовского района</t>
  </si>
  <si>
    <t>1.3.</t>
  </si>
  <si>
    <t>Средняя общеобразовательная школа в п. Приполярный Березовского района</t>
  </si>
  <si>
    <t>1.4.</t>
  </si>
  <si>
    <t>Реконструкция здания поселковой больницы под детский сад на 40 мест в с. Няксимволь Березовского района</t>
  </si>
  <si>
    <t>1.5.</t>
  </si>
  <si>
    <t>1.6.</t>
  </si>
  <si>
    <t>Итого по программе:</t>
  </si>
  <si>
    <t>2.</t>
  </si>
  <si>
    <t>Муниципальная программа «Развитие жилищной сферы в Березовском районе»</t>
  </si>
  <si>
    <t>Инженерные сети (кадастровые работы)</t>
  </si>
  <si>
    <t>2.2.</t>
  </si>
  <si>
    <t>Сети инженерно-технического обеспечения ул. Брусничная, гп. Березово</t>
  </si>
  <si>
    <t>3.</t>
  </si>
  <si>
    <t>Муниципальная программа «Развитие физической культуры, спорта, туризма и молодежной политики в Березовском районе»</t>
  </si>
  <si>
    <t>3.1.</t>
  </si>
  <si>
    <t>Физкультурно-оздоровительный плавательный бассейн в гп. Игрим</t>
  </si>
  <si>
    <t>4.</t>
  </si>
  <si>
    <t>Муниципальная программа «Обеспечение доступным и комфортным жильем жителей Березовского района в 2018-2025 годах и на период до 2030 года»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</si>
  <si>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</si>
  <si>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</si>
  <si>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</si>
  <si>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</si>
  <si>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</si>
  <si>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</si>
  <si>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</si>
  <si>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6.1.</t>
  </si>
  <si>
    <t>ВСЕГО:</t>
  </si>
  <si>
    <t>Средняя школа, пгт. Березово</t>
  </si>
  <si>
    <t>Образовательно-культурный комплекс в п. Теги</t>
  </si>
  <si>
    <t>1.7.</t>
  </si>
  <si>
    <t>Детский сад, пгт.Игрим</t>
  </si>
  <si>
    <t>2.1.</t>
  </si>
  <si>
    <t>24.06.2019 года проведен аукцион в электронной фоме, стадия заключения муниципального контракта с ООО "Архи+", г. Воронеж, цена контракта 3 105,4 тыс. руб., срок исполнения по контракту 25.12.2019 года</t>
  </si>
  <si>
    <t>Муниципальная программа «Современная транспортная система Березовского района"</t>
  </si>
  <si>
    <t xml:space="preserve">Автодорога ул. Воеводсткая, гп. Березово </t>
  </si>
  <si>
    <t>Объявлен аукцион № 0187300012418000268 , заключен муниципальный контракт № 25/18 от 30.10.2018 г. с ООО «СибГеоПрофи», г.Тюмень на выполнение проектно-изыскательских работ по объекту. Цена контракта – 2 656 929,47  рублей, срок исполнения – 25 июня 2019 года. Работы по МК выполнены, в связи с невозможностью Подрядчика выполнить в рамках контракта работы по межеванию земельного участка и постановки на кадастровый учет, МК расторгли на сумму 96,1 тыс. руб.</t>
  </si>
  <si>
    <t>Итого:</t>
  </si>
  <si>
    <t>6.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</si>
  <si>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</si>
  <si>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</si>
  <si>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на 30.09.2019 года</t>
  </si>
  <si>
    <t>Заключен МК № 73/15 от 23.10.2015 с ООО Радужный, срок выполнения работ 20.12.16 г. (На основании Решения Арбитражного суда ХМАО от 01.02.18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- 85%, вн. электромонтажные работы - 65 %, кирпичная кладка -98%, кровля - 80%, отделочные работы (штукатурка)- 67 %, внутренний водопровод и отопление-82%, устройставо стяжки полов-60%, устройство тепловых пунктов -35 %. Готовность объекта – 77%, не освоение средств в  соответствии с планом возникло по причине низкого темпа работы Подрядной организации. Подрядчик обратился в Арбитражный суд с исковым заявлением о внесении изменений в контракт в части сроков строительства. В соотвесвии с Решением Арбитражного суда срок окончания работ продлен до 25.12.2019 года</t>
  </si>
  <si>
    <t xml:space="preserve">В связи с тем, что задание на проектирование объекта было разработано и утверждено в 2011 году, подготовлено и утверждено новое задание на корректировку проектной документации в соответствии с современными требованиями в области санитарно-гигиенических норм и правил (набор и площади помещений), получено положительное заключение проверки сметной стоимости проектных и изыскательских работ, Заключен муниципальный контракт № 26/18 от 31.10.2018 г. с  ООО «Макро-Строй», г. Сургут на выполнение проектно-изыскательских работ, цена контракта – 3 497 612,04  рублей, срок исполнения – 25 июня 2019 года, ведется претензионная работа по расторжению МК и взыскании неустойки; следующее судебное заседание состоится 15.10.2019г. , 25.07.2019 года состоялся повторный аукцион № 0187300012419000160 на выполнение проектно-изыскательских работ, Подрядчик-ООО "Дивес Девелопмент" МК № 36/19 от 05.08.19 цена МК - 5 347,86 тыс. руб. срок выполнение-31.03.2020 г. Согласована заявка на кассовый расход бюджет АО на сумму 1399,7тыс. руб. направлена в Департамент финансов </t>
  </si>
  <si>
    <t>Проведен аукцион на реконструкцию объекта, заключен муниципальный контракт № 24/19 от 17.06.2019 г. С ООО "Югра Регион Сервис" срок окончания работ 25.11.2020 года, работы ведутся в соответствии с графиком производства работ.
Отмостка, отопление внутр. (разводка в подвале, стояки-отверстия), 2-эт.-90% (штроба, освещение), 1-эт-50%- освещение, утепление чердачного перекрытия кровли, утепление фундамента-100%, наруж. электроснабжение-100% Общий процент готовности - 5 %.</t>
  </si>
  <si>
    <t>Задание на проектирование проходит согласование в Департаменте образования и молодежной политики ХМАО-Югры.</t>
  </si>
  <si>
    <t>Распоряжением  администрации Березовского района № 255-р от 16 мая 2018 г.  объект переведен на консервацию. Заключен муниципальный контракт № 8/18 от 21.05.2018 г. с  ООО «Уралгипроторф», г.Екатеринбург на проведение работ по корректировке проектно-сметной документации. Работы по корректировке проектно-сметной документации выполнены, завершение строительства объекта планируется в 2020 году, ориентировочная стоимость завершения строительства составит 35 000,0 тыс. руб.</t>
  </si>
  <si>
    <t>Задание на корректировку проектной документации согласовано Департаментом образования и молодежной политики ХМАО-Югры. 
В настоящее время задание на корректировку проектной документации проходит утверждение в Департаменте строительства ХМАО-Югры.
После утверждения задания на  корректировку проектной документации смета на ПИР будет направлена в автономное учреждение ХМАО-Югры «Управление государственной экспертизы и ценообразования в строительстве» для проведения проверки достоверности сметной стоимости ПИР. После завершения вышеуказанных мероприятий будет объявлен аукцион на выполнение работ по корректировке ПСД.</t>
  </si>
  <si>
    <t>Готовится документация для ввода объектов в эксплуатацию, проведение кадастровых работ  запланировано на 4 кв. 2019 года.</t>
  </si>
  <si>
    <t xml:space="preserve"> Запланировано проведение изыскательских работ, в связи с тем, что не определены сроки завершения формирования санитарно-защитных зон предприятия Березовский филиал ОАО «Аэропорт Сургут», средства в 2019 году освоены не будут</t>
  </si>
  <si>
    <t>По 4 муниципальным контрактам участия в долевом строительстве произведена оплата очередных этапов строительства в размере 72 850,5 тыс. руб.</t>
  </si>
  <si>
    <t xml:space="preserve">Проведено 14 электронных аукционов по приобретению жилых помещений, в том числе: в пгт.Игрим – 8, пгт. Березово – 6, по результатам которых заключено 8 муниципальных контракта (пгт.Игрим – 5, пгт. Березово - 3) на общую сумму 11725,9 тыс. руб.  
По 5 муниципальным контрактам оформлен переход права собственности на жилые помещения, произведена оплата в размере 7679,5 тыс. руб. 
По 3 заключенным муниципальным контрактам оформляется переход права собственности на жилые помещения, оплата в размере 4046,4 тыс. руб. будет перечислена до 01.11.2019.
</t>
  </si>
  <si>
    <t>№п/п</t>
  </si>
  <si>
    <t xml:space="preserve"> Профинансировано МО в 2019 году  (кассовые расходы) за счёт:</t>
  </si>
  <si>
    <t xml:space="preserve">09 июня 18 г. Заключен МК на завершение строительства № 15/18 от 11.07.18 г. с ООО "Югра Регион Сервис", цена контракта 101 740,97 т.р., сроки окончания работ 01.12.19 г. Монтаж пандусов-50%,  Общий процент готовности – 98 %, ввод в эксплуатацию-декабрь 2019 года, монтаж оборудования.                                                                                           Заключены муниципальные контракты:                                                                                 1. Муниципальный контракт от 22.07.2019 г. №0187300012419000150 на поставку мебели, сумма 1456,52 
2. Муниципальный  контракт от 23.07.2019 г. №0187300012419000151 на поставку мебели, сумма 354,66 
3. Муниципальный контракт от 22.07.2019 г. №0187300012419000152-2 на поставку металлической мебели, сумма 657,84 
4. Муниципальный контракт от 22.07.2019 г. №0187300012419000153 на поставку сейфов, сумма 70,31 
5. Муниципальный контракт от 22.07.2019 г. №0187300012419000154 на поставку медицинской мебели, сумма 73,57 
6. Муниципальный контракт от 29.07.2019 г. №0187300012419000168 на поставку игровой мебели, сумма 150,09 
7. Муниципальный контракт от 29.07.2019 г. №0187300012419000169 на поставку спортивного оборудования и инвентаря, сумма 180,74 
8. Муниципальный контракт от 02.08.2019 г.  №0187300012419000173 на поставку технологического оборудования, сумма 595,68 
9. Муниципальный контракт от 02.08.2019 г. №0187300012419000175 на поставку холодильного оборудования, сумма 31,91 
10. Муниципальный контракт от 05.08.2019 г. №0187300012419000176 на поставку оборудования для прачечной, сумма 1548,84                                                      11. Муниципальный контракт от 05.08.2019 г. №0187300012419000177 на поставку технологического оборудования, сумма 524,26 
12. Муниципальный контракт от 05.08.2019 г. №0187300012419000183 на поставку технологического оборудования, сумма 129,62 
13. Муниципальный контракт от 12.08.2019 г. №0187300012419000174-2 на поставку холодильного оборудования, сумма 646,19 
14. Муниципальный контракт от 09.09.2019 г. №0187300012419000230 на поставку бытовых электроприборов, сумма 108,04 
15. Муниципальный контракт от 23.09.2019 г. №0187300012419000281  на поставку логопедического тренажера, сумма 67,94 
16. Муниципальный контракт от 23.09.2019 г. №0187300012419000287 на поставку облучателя и рециркулятора, сумма 34,12 
17. Муниципальный контракт от 23.09.2019 г. №0187300012419000284 на поставку весов медицинских, сумма 15,66 
18. Муниципальный контракт от 26.09.2019 г. №0187300012419000259 на поставку ванн моечных и вставки межплитной, сумма 165,46 
19. Муниципальный контракт от 26.09.2019 г. №0187300012419000269 на поставку бытовых электроприборов, сумма 43,02 
20. Муниципальный контракт от 26.09.2019 г. №0187300012419000283/2 на поставку лампы инфракрасной, сумма 7,96 
21. Муниципальный контракт от 01.10.2019 г. №0187300012419000286 на поставку комплекта звукового оборудования, сумма 108,63 
22. Муниципальный контракт от 04.10.2019 г. №0187300012419000291/2 на поставку компьютерного оборудования, сумма 104,91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</si>
</sst>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164" fontId="10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left" vertical="center" wrapText="1" shrinkToFi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left" vertical="center" wrapText="1" shrinkToFit="1"/>
    </xf>
    <xf numFmtId="164" fontId="11" fillId="2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 wrapText="1" shrinkToFit="1"/>
    </xf>
    <xf numFmtId="49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left" vertical="center" wrapText="1" shrinkToFit="1"/>
    </xf>
    <xf numFmtId="164" fontId="14" fillId="0" borderId="8" xfId="0" applyNumberFormat="1" applyFont="1" applyFill="1" applyBorder="1" applyAlignment="1">
      <alignment horizontal="left" vertical="center" wrapText="1" shrinkToFit="1"/>
    </xf>
    <xf numFmtId="164" fontId="14" fillId="0" borderId="2" xfId="0" applyNumberFormat="1" applyFont="1" applyFill="1" applyBorder="1" applyAlignment="1">
      <alignment horizontal="left" vertical="center" wrapText="1" shrinkToFi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left" vertical="center" wrapText="1"/>
    </xf>
    <xf numFmtId="164" fontId="15" fillId="0" borderId="6" xfId="0" applyNumberFormat="1" applyFont="1" applyFill="1" applyBorder="1" applyAlignment="1">
      <alignment horizontal="left" vertical="center" wrapText="1"/>
    </xf>
    <xf numFmtId="164" fontId="15" fillId="0" borderId="7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5" fillId="0" borderId="5" xfId="0" applyNumberFormat="1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0" zoomScaleNormal="80" workbookViewId="0">
      <pane xSplit="6" ySplit="6" topLeftCell="G25" activePane="bottomRight" state="frozen"/>
      <selection pane="topRight" activeCell="G1" sqref="G1"/>
      <selection pane="bottomLeft" activeCell="A7" sqref="A7"/>
      <selection pane="bottomRight" activeCell="I39" sqref="I39"/>
    </sheetView>
  </sheetViews>
  <sheetFormatPr defaultColWidth="8.85546875" defaultRowHeight="15" x14ac:dyDescent="0.25"/>
  <cols>
    <col min="1" max="1" width="6.140625" style="1" customWidth="1"/>
    <col min="2" max="2" width="30.5703125" style="1" customWidth="1"/>
    <col min="3" max="3" width="11.85546875" style="2" customWidth="1"/>
    <col min="4" max="4" width="12.7109375" style="2" customWidth="1"/>
    <col min="5" max="5" width="11.42578125" style="2" customWidth="1"/>
    <col min="6" max="6" width="13" style="8" customWidth="1"/>
    <col min="7" max="8" width="10.140625" style="1" customWidth="1"/>
    <col min="9" max="9" width="10.5703125" style="1" customWidth="1"/>
    <col min="10" max="10" width="12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 customHeight="1" x14ac:dyDescent="0.3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5" hidden="1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45" customHeight="1" x14ac:dyDescent="0.3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63.6" customHeight="1" x14ac:dyDescent="0.25">
      <c r="A5" s="96" t="s">
        <v>70</v>
      </c>
      <c r="B5" s="95" t="s">
        <v>2</v>
      </c>
      <c r="C5" s="95" t="s">
        <v>3</v>
      </c>
      <c r="D5" s="95"/>
      <c r="E5" s="95"/>
      <c r="F5" s="88" t="s">
        <v>4</v>
      </c>
      <c r="G5" s="90" t="s">
        <v>71</v>
      </c>
      <c r="H5" s="91"/>
      <c r="I5" s="91"/>
      <c r="J5" s="92"/>
      <c r="K5" s="93" t="s">
        <v>5</v>
      </c>
      <c r="L5" s="93" t="s">
        <v>6</v>
      </c>
      <c r="M5" s="88" t="s">
        <v>7</v>
      </c>
    </row>
    <row r="6" spans="1:13" ht="90.75" customHeight="1" x14ac:dyDescent="0.25">
      <c r="A6" s="96"/>
      <c r="B6" s="95"/>
      <c r="C6" s="28" t="s">
        <v>8</v>
      </c>
      <c r="D6" s="4" t="s">
        <v>9</v>
      </c>
      <c r="E6" s="4" t="s">
        <v>10</v>
      </c>
      <c r="F6" s="89"/>
      <c r="G6" s="28" t="s">
        <v>8</v>
      </c>
      <c r="H6" s="27" t="s">
        <v>11</v>
      </c>
      <c r="I6" s="27" t="s">
        <v>12</v>
      </c>
      <c r="J6" s="27" t="s">
        <v>13</v>
      </c>
      <c r="K6" s="94"/>
      <c r="L6" s="94"/>
      <c r="M6" s="89"/>
    </row>
    <row r="7" spans="1:13" ht="17.45" customHeight="1" x14ac:dyDescent="0.25">
      <c r="A7" s="22">
        <v>1</v>
      </c>
      <c r="B7" s="21">
        <v>2</v>
      </c>
      <c r="C7" s="22">
        <v>3</v>
      </c>
      <c r="D7" s="4">
        <v>4</v>
      </c>
      <c r="E7" s="4">
        <v>5</v>
      </c>
      <c r="F7" s="18">
        <v>6</v>
      </c>
      <c r="G7" s="22">
        <v>7</v>
      </c>
      <c r="H7" s="19">
        <v>8</v>
      </c>
      <c r="I7" s="19">
        <v>9</v>
      </c>
      <c r="J7" s="19">
        <v>10</v>
      </c>
      <c r="K7" s="20">
        <v>11</v>
      </c>
      <c r="L7" s="20">
        <v>12</v>
      </c>
      <c r="M7" s="18">
        <v>13</v>
      </c>
    </row>
    <row r="8" spans="1:13" s="5" customFormat="1" ht="23.1" customHeight="1" x14ac:dyDescent="0.25">
      <c r="A8" s="32" t="s">
        <v>14</v>
      </c>
      <c r="B8" s="100" t="s">
        <v>57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s="5" customFormat="1" ht="183" customHeight="1" x14ac:dyDescent="0.25">
      <c r="A9" s="33" t="s">
        <v>15</v>
      </c>
      <c r="B9" s="34" t="s">
        <v>16</v>
      </c>
      <c r="C9" s="35">
        <f t="shared" ref="C9:C16" si="0">D9+E9</f>
        <v>164157.29999999999</v>
      </c>
      <c r="D9" s="36">
        <v>151790</v>
      </c>
      <c r="E9" s="37">
        <v>12367.3</v>
      </c>
      <c r="F9" s="37">
        <v>0</v>
      </c>
      <c r="G9" s="36">
        <f>H9+I9+J9</f>
        <v>7732.17</v>
      </c>
      <c r="H9" s="36">
        <v>0</v>
      </c>
      <c r="I9" s="36">
        <v>6823.27</v>
      </c>
      <c r="J9" s="36">
        <v>908.9</v>
      </c>
      <c r="K9" s="36">
        <f t="shared" ref="K9" si="1">G9</f>
        <v>7732.17</v>
      </c>
      <c r="L9" s="36">
        <f t="shared" ref="L9:L16" si="2">K9/(C9+F9)*100</f>
        <v>4.710220014583574</v>
      </c>
      <c r="M9" s="40" t="s">
        <v>60</v>
      </c>
    </row>
    <row r="10" spans="1:13" s="5" customFormat="1" ht="65.25" customHeight="1" x14ac:dyDescent="0.25">
      <c r="A10" s="69" t="s">
        <v>17</v>
      </c>
      <c r="B10" s="72" t="s">
        <v>18</v>
      </c>
      <c r="C10" s="81">
        <f t="shared" si="0"/>
        <v>78334.599999999991</v>
      </c>
      <c r="D10" s="75">
        <v>70142.899999999994</v>
      </c>
      <c r="E10" s="78">
        <v>8191.7</v>
      </c>
      <c r="F10" s="78">
        <v>0</v>
      </c>
      <c r="G10" s="75">
        <f t="shared" ref="G10:G16" si="3">I10+J10</f>
        <v>47113.210000000006</v>
      </c>
      <c r="H10" s="75">
        <v>0</v>
      </c>
      <c r="I10" s="75">
        <v>41954.91</v>
      </c>
      <c r="J10" s="75">
        <v>5158.3</v>
      </c>
      <c r="K10" s="75">
        <v>54108</v>
      </c>
      <c r="L10" s="75">
        <f t="shared" si="2"/>
        <v>69.07292562928771</v>
      </c>
      <c r="M10" s="101" t="s">
        <v>72</v>
      </c>
    </row>
    <row r="11" spans="1:13" s="5" customFormat="1" ht="408.75" customHeight="1" x14ac:dyDescent="0.25">
      <c r="A11" s="70"/>
      <c r="B11" s="73"/>
      <c r="C11" s="82"/>
      <c r="D11" s="76"/>
      <c r="E11" s="79"/>
      <c r="F11" s="79"/>
      <c r="G11" s="76"/>
      <c r="H11" s="76"/>
      <c r="I11" s="76"/>
      <c r="J11" s="76"/>
      <c r="K11" s="76"/>
      <c r="L11" s="76"/>
      <c r="M11" s="102"/>
    </row>
    <row r="12" spans="1:13" s="5" customFormat="1" ht="195.75" customHeight="1" x14ac:dyDescent="0.25">
      <c r="A12" s="71"/>
      <c r="B12" s="74"/>
      <c r="C12" s="83"/>
      <c r="D12" s="77"/>
      <c r="E12" s="80"/>
      <c r="F12" s="80"/>
      <c r="G12" s="77"/>
      <c r="H12" s="77"/>
      <c r="I12" s="77"/>
      <c r="J12" s="77"/>
      <c r="K12" s="77"/>
      <c r="L12" s="77"/>
      <c r="M12" s="103"/>
    </row>
    <row r="13" spans="1:13" s="6" customFormat="1" ht="231" customHeight="1" x14ac:dyDescent="0.25">
      <c r="A13" s="33" t="s">
        <v>19</v>
      </c>
      <c r="B13" s="39" t="s">
        <v>20</v>
      </c>
      <c r="C13" s="35">
        <f t="shared" si="0"/>
        <v>5378.3</v>
      </c>
      <c r="D13" s="35">
        <v>4813.1000000000004</v>
      </c>
      <c r="E13" s="37">
        <f>555.6+9.6</f>
        <v>565.20000000000005</v>
      </c>
      <c r="F13" s="37">
        <v>0</v>
      </c>
      <c r="G13" s="36">
        <f>H13+I13+J13</f>
        <v>165.1</v>
      </c>
      <c r="H13" s="36">
        <v>0</v>
      </c>
      <c r="I13" s="36">
        <v>0</v>
      </c>
      <c r="J13" s="36">
        <v>165.1</v>
      </c>
      <c r="K13" s="36">
        <v>1564.8</v>
      </c>
      <c r="L13" s="36">
        <f t="shared" si="2"/>
        <v>29.094695349831728</v>
      </c>
      <c r="M13" s="38" t="s">
        <v>61</v>
      </c>
    </row>
    <row r="14" spans="1:13" s="6" customFormat="1" ht="107.25" customHeight="1" x14ac:dyDescent="0.25">
      <c r="A14" s="33" t="s">
        <v>21</v>
      </c>
      <c r="B14" s="39" t="s">
        <v>22</v>
      </c>
      <c r="C14" s="35">
        <f t="shared" si="0"/>
        <v>32419.599999999999</v>
      </c>
      <c r="D14" s="35">
        <v>29177.599999999999</v>
      </c>
      <c r="E14" s="37">
        <v>3242</v>
      </c>
      <c r="F14" s="37">
        <v>0</v>
      </c>
      <c r="G14" s="36">
        <f t="shared" si="3"/>
        <v>5489.04</v>
      </c>
      <c r="H14" s="36">
        <v>0</v>
      </c>
      <c r="I14" s="36">
        <v>4940.1400000000003</v>
      </c>
      <c r="J14" s="36">
        <v>548.9</v>
      </c>
      <c r="K14" s="36">
        <v>5489</v>
      </c>
      <c r="L14" s="36">
        <f t="shared" si="2"/>
        <v>16.931115744796358</v>
      </c>
      <c r="M14" s="40" t="s">
        <v>62</v>
      </c>
    </row>
    <row r="15" spans="1:13" s="6" customFormat="1" ht="30.75" customHeight="1" x14ac:dyDescent="0.25">
      <c r="A15" s="33" t="s">
        <v>23</v>
      </c>
      <c r="B15" s="39" t="s">
        <v>46</v>
      </c>
      <c r="C15" s="35">
        <f t="shared" si="0"/>
        <v>500</v>
      </c>
      <c r="D15" s="35">
        <v>0</v>
      </c>
      <c r="E15" s="37">
        <v>500</v>
      </c>
      <c r="F15" s="37">
        <v>0</v>
      </c>
      <c r="G15" s="36">
        <f t="shared" si="3"/>
        <v>0</v>
      </c>
      <c r="H15" s="36">
        <v>0</v>
      </c>
      <c r="I15" s="36">
        <v>0</v>
      </c>
      <c r="J15" s="36">
        <v>0</v>
      </c>
      <c r="K15" s="36">
        <f t="shared" ref="K15:K16" si="4">G15</f>
        <v>0</v>
      </c>
      <c r="L15" s="36">
        <f t="shared" si="2"/>
        <v>0</v>
      </c>
      <c r="M15" s="38" t="s">
        <v>63</v>
      </c>
    </row>
    <row r="16" spans="1:13" s="6" customFormat="1" ht="108.75" customHeight="1" x14ac:dyDescent="0.25">
      <c r="A16" s="33" t="s">
        <v>24</v>
      </c>
      <c r="B16" s="39" t="s">
        <v>47</v>
      </c>
      <c r="C16" s="35">
        <f t="shared" si="0"/>
        <v>12488.3</v>
      </c>
      <c r="D16" s="41">
        <v>0</v>
      </c>
      <c r="E16" s="37">
        <v>12488.3</v>
      </c>
      <c r="F16" s="37">
        <v>0</v>
      </c>
      <c r="G16" s="36">
        <f t="shared" si="3"/>
        <v>0</v>
      </c>
      <c r="H16" s="36">
        <v>0</v>
      </c>
      <c r="I16" s="36">
        <v>0</v>
      </c>
      <c r="J16" s="36">
        <v>0</v>
      </c>
      <c r="K16" s="36">
        <f t="shared" si="4"/>
        <v>0</v>
      </c>
      <c r="L16" s="36">
        <f t="shared" si="2"/>
        <v>0</v>
      </c>
      <c r="M16" s="40" t="s">
        <v>64</v>
      </c>
    </row>
    <row r="17" spans="1:16" s="6" customFormat="1" ht="134.25" customHeight="1" x14ac:dyDescent="0.25">
      <c r="A17" s="33" t="s">
        <v>48</v>
      </c>
      <c r="B17" s="39" t="s">
        <v>49</v>
      </c>
      <c r="C17" s="35">
        <f>D17+E17</f>
        <v>5032.1000000000004</v>
      </c>
      <c r="D17" s="35">
        <v>4500</v>
      </c>
      <c r="E17" s="37">
        <v>532.1</v>
      </c>
      <c r="F17" s="37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40" t="s">
        <v>65</v>
      </c>
    </row>
    <row r="18" spans="1:16" s="6" customFormat="1" ht="20.25" customHeight="1" x14ac:dyDescent="0.25">
      <c r="A18" s="33"/>
      <c r="B18" s="42" t="s">
        <v>25</v>
      </c>
      <c r="C18" s="43">
        <f>SUM(C9:C17)</f>
        <v>298310.1999999999</v>
      </c>
      <c r="D18" s="43">
        <f>SUM(D9:D17)</f>
        <v>260423.6</v>
      </c>
      <c r="E18" s="43">
        <f>SUM(E9:E17)</f>
        <v>37886.6</v>
      </c>
      <c r="F18" s="43">
        <f>SUM(F9:F17)</f>
        <v>0</v>
      </c>
      <c r="G18" s="43">
        <f>SUM(G9:G17)</f>
        <v>60499.520000000004</v>
      </c>
      <c r="H18" s="43"/>
      <c r="I18" s="43">
        <f>SUM(I9:I17)</f>
        <v>53718.320000000007</v>
      </c>
      <c r="J18" s="43">
        <f>SUM(J9:J17)</f>
        <v>6781.2</v>
      </c>
      <c r="K18" s="43">
        <f>SUM(K9:K17)</f>
        <v>68893.97</v>
      </c>
      <c r="L18" s="44">
        <f>K18/C18*100</f>
        <v>23.094741648123339</v>
      </c>
      <c r="M18" s="45"/>
    </row>
    <row r="19" spans="1:16" s="6" customFormat="1" ht="20.25" customHeight="1" x14ac:dyDescent="0.25">
      <c r="A19" s="33" t="s">
        <v>26</v>
      </c>
      <c r="B19" s="97" t="s">
        <v>27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1:16" s="6" customFormat="1" ht="32.25" customHeight="1" x14ac:dyDescent="0.25">
      <c r="A20" s="46" t="s">
        <v>50</v>
      </c>
      <c r="B20" s="47" t="s">
        <v>28</v>
      </c>
      <c r="C20" s="35">
        <f>D20+E20</f>
        <v>510</v>
      </c>
      <c r="D20" s="35">
        <v>0</v>
      </c>
      <c r="E20" s="35">
        <v>510</v>
      </c>
      <c r="F20" s="41">
        <v>0</v>
      </c>
      <c r="G20" s="36">
        <f>H20+I20+J20</f>
        <v>0</v>
      </c>
      <c r="H20" s="35">
        <v>0</v>
      </c>
      <c r="I20" s="35">
        <v>0</v>
      </c>
      <c r="J20" s="35">
        <v>0</v>
      </c>
      <c r="K20" s="36">
        <f>G20</f>
        <v>0</v>
      </c>
      <c r="L20" s="36">
        <f>K20/(C20+F20)*100</f>
        <v>0</v>
      </c>
      <c r="M20" s="48" t="s">
        <v>66</v>
      </c>
    </row>
    <row r="21" spans="1:16" s="6" customFormat="1" ht="56.25" customHeight="1" x14ac:dyDescent="0.25">
      <c r="A21" s="46" t="s">
        <v>29</v>
      </c>
      <c r="B21" s="47" t="s">
        <v>30</v>
      </c>
      <c r="C21" s="35">
        <f>D21+E21</f>
        <v>386.3</v>
      </c>
      <c r="D21" s="35">
        <v>0</v>
      </c>
      <c r="E21" s="35">
        <v>386.3</v>
      </c>
      <c r="F21" s="41">
        <v>0</v>
      </c>
      <c r="G21" s="36">
        <f>H21+I21+J21</f>
        <v>0</v>
      </c>
      <c r="H21" s="35">
        <v>0</v>
      </c>
      <c r="I21" s="35">
        <v>0</v>
      </c>
      <c r="J21" s="35">
        <v>0</v>
      </c>
      <c r="K21" s="36">
        <f>G21</f>
        <v>0</v>
      </c>
      <c r="L21" s="36">
        <v>0</v>
      </c>
      <c r="M21" s="40" t="s">
        <v>67</v>
      </c>
    </row>
    <row r="22" spans="1:16" s="6" customFormat="1" ht="20.25" customHeight="1" x14ac:dyDescent="0.25">
      <c r="A22" s="33"/>
      <c r="B22" s="42" t="s">
        <v>25</v>
      </c>
      <c r="C22" s="43">
        <f>SUM(C20:C21)</f>
        <v>896.3</v>
      </c>
      <c r="D22" s="43">
        <v>0</v>
      </c>
      <c r="E22" s="43">
        <f>SUM(E20:E21)</f>
        <v>896.3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4">
        <v>0</v>
      </c>
      <c r="M22" s="49"/>
    </row>
    <row r="23" spans="1:16" s="6" customFormat="1" ht="20.25" customHeight="1" x14ac:dyDescent="0.25">
      <c r="A23" s="33" t="s">
        <v>31</v>
      </c>
      <c r="B23" s="97" t="s">
        <v>32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1:16" s="6" customFormat="1" ht="53.25" customHeight="1" x14ac:dyDescent="0.25">
      <c r="A24" s="46" t="s">
        <v>33</v>
      </c>
      <c r="B24" s="50" t="s">
        <v>34</v>
      </c>
      <c r="C24" s="35">
        <f>D24+E24</f>
        <v>3105.4</v>
      </c>
      <c r="D24" s="36">
        <v>0</v>
      </c>
      <c r="E24" s="36">
        <v>3105.4</v>
      </c>
      <c r="F24" s="36">
        <v>0</v>
      </c>
      <c r="G24" s="36">
        <f>H24+I24+J24</f>
        <v>0</v>
      </c>
      <c r="H24" s="36">
        <v>0</v>
      </c>
      <c r="I24" s="36">
        <v>0</v>
      </c>
      <c r="J24" s="36">
        <v>0</v>
      </c>
      <c r="K24" s="36">
        <f>G24</f>
        <v>0</v>
      </c>
      <c r="L24" s="36">
        <f>K24/(C24+F24)*100</f>
        <v>0</v>
      </c>
      <c r="M24" s="51" t="s">
        <v>51</v>
      </c>
    </row>
    <row r="25" spans="1:16" s="6" customFormat="1" ht="20.25" customHeight="1" x14ac:dyDescent="0.25">
      <c r="A25" s="33"/>
      <c r="B25" s="42" t="s">
        <v>25</v>
      </c>
      <c r="C25" s="43">
        <f>D25+E25</f>
        <v>3105.4</v>
      </c>
      <c r="D25" s="43">
        <v>0</v>
      </c>
      <c r="E25" s="43">
        <v>3105.4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4">
        <v>0</v>
      </c>
      <c r="M25" s="49"/>
    </row>
    <row r="26" spans="1:16" s="6" customFormat="1" ht="20.45" customHeight="1" x14ac:dyDescent="0.25">
      <c r="A26" s="52" t="s">
        <v>35</v>
      </c>
      <c r="B26" s="97" t="s">
        <v>36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6" s="6" customFormat="1" ht="20.45" customHeight="1" x14ac:dyDescent="0.25">
      <c r="A27" s="52"/>
      <c r="B27" s="97" t="s">
        <v>37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16" s="23" customFormat="1" ht="54.75" customHeight="1" x14ac:dyDescent="0.25">
      <c r="A28" s="53" t="s">
        <v>38</v>
      </c>
      <c r="B28" s="54" t="s">
        <v>39</v>
      </c>
      <c r="C28" s="35">
        <f>D28+E28</f>
        <v>117235.9</v>
      </c>
      <c r="D28" s="35">
        <v>113646.2</v>
      </c>
      <c r="E28" s="35">
        <v>3589.7</v>
      </c>
      <c r="F28" s="35">
        <v>0</v>
      </c>
      <c r="G28" s="35">
        <f>H28+I28+J28</f>
        <v>72850.53</v>
      </c>
      <c r="H28" s="35">
        <v>0</v>
      </c>
      <c r="I28" s="35">
        <v>70665.03</v>
      </c>
      <c r="J28" s="35">
        <v>2185.5</v>
      </c>
      <c r="K28" s="35">
        <v>72850.5</v>
      </c>
      <c r="L28" s="36">
        <f>K28/(C28+F28)*100</f>
        <v>62.140095312101508</v>
      </c>
      <c r="M28" s="50" t="s">
        <v>68</v>
      </c>
    </row>
    <row r="29" spans="1:16" s="24" customFormat="1" ht="21.6" customHeight="1" x14ac:dyDescent="0.25">
      <c r="A29" s="55"/>
      <c r="B29" s="42" t="s">
        <v>25</v>
      </c>
      <c r="C29" s="43">
        <f>D29+E29</f>
        <v>117235.9</v>
      </c>
      <c r="D29" s="43">
        <f t="shared" ref="D29:K29" si="5">SUM(D28:D28)</f>
        <v>113646.2</v>
      </c>
      <c r="E29" s="43">
        <v>3589.7</v>
      </c>
      <c r="F29" s="43">
        <f t="shared" si="5"/>
        <v>0</v>
      </c>
      <c r="G29" s="43">
        <f t="shared" si="5"/>
        <v>72850.53</v>
      </c>
      <c r="H29" s="43">
        <f t="shared" si="5"/>
        <v>0</v>
      </c>
      <c r="I29" s="43">
        <f t="shared" si="5"/>
        <v>70665.03</v>
      </c>
      <c r="J29" s="43">
        <f t="shared" si="5"/>
        <v>2185.5</v>
      </c>
      <c r="K29" s="43">
        <f t="shared" si="5"/>
        <v>72850.5</v>
      </c>
      <c r="L29" s="44">
        <f t="shared" ref="L29" si="6">K29/(C29+F29)*100</f>
        <v>62.140095312101508</v>
      </c>
      <c r="M29" s="43"/>
    </row>
    <row r="30" spans="1:16" s="25" customFormat="1" ht="18.95" customHeight="1" x14ac:dyDescent="0.25">
      <c r="A30" s="56" t="s">
        <v>40</v>
      </c>
      <c r="B30" s="107" t="s">
        <v>58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6" s="25" customFormat="1" ht="18.95" customHeight="1" x14ac:dyDescent="0.25">
      <c r="A31" s="57"/>
      <c r="B31" s="97" t="s">
        <v>41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6" s="24" customFormat="1" ht="136.5" customHeight="1" x14ac:dyDescent="0.25">
      <c r="A32" s="52" t="s">
        <v>42</v>
      </c>
      <c r="B32" s="58" t="s">
        <v>43</v>
      </c>
      <c r="C32" s="35">
        <v>19612.900000000001</v>
      </c>
      <c r="D32" s="35">
        <v>19612.900000000001</v>
      </c>
      <c r="E32" s="37">
        <v>0</v>
      </c>
      <c r="F32" s="37">
        <v>0</v>
      </c>
      <c r="G32" s="36">
        <f>H32+I32+J32</f>
        <v>7679.5</v>
      </c>
      <c r="H32" s="36">
        <v>0</v>
      </c>
      <c r="I32" s="36">
        <v>7679.5</v>
      </c>
      <c r="J32" s="36">
        <v>0</v>
      </c>
      <c r="K32" s="36">
        <v>7679.5</v>
      </c>
      <c r="L32" s="36">
        <f>K32/(C32+F32)*100</f>
        <v>39.155351834761817</v>
      </c>
      <c r="M32" s="31" t="s">
        <v>69</v>
      </c>
      <c r="N32" s="26"/>
      <c r="P32" s="26"/>
    </row>
    <row r="33" spans="1:16" s="6" customFormat="1" ht="18" customHeight="1" x14ac:dyDescent="0.25">
      <c r="A33" s="59"/>
      <c r="B33" s="60" t="s">
        <v>25</v>
      </c>
      <c r="C33" s="41">
        <f t="shared" ref="C33:K33" si="7">SUM(C32)</f>
        <v>19612.900000000001</v>
      </c>
      <c r="D33" s="41">
        <f t="shared" si="7"/>
        <v>19612.900000000001</v>
      </c>
      <c r="E33" s="41">
        <f t="shared" si="7"/>
        <v>0</v>
      </c>
      <c r="F33" s="41">
        <f t="shared" si="7"/>
        <v>0</v>
      </c>
      <c r="G33" s="41">
        <f t="shared" si="7"/>
        <v>7679.5</v>
      </c>
      <c r="H33" s="41">
        <f t="shared" si="7"/>
        <v>0</v>
      </c>
      <c r="I33" s="41">
        <f t="shared" si="7"/>
        <v>7679.5</v>
      </c>
      <c r="J33" s="41">
        <f t="shared" si="7"/>
        <v>0</v>
      </c>
      <c r="K33" s="41">
        <f t="shared" si="7"/>
        <v>7679.5</v>
      </c>
      <c r="L33" s="41">
        <f>K33/C33*100</f>
        <v>39.155351834761817</v>
      </c>
      <c r="M33" s="48"/>
      <c r="P33" s="10"/>
    </row>
    <row r="34" spans="1:16" x14ac:dyDescent="0.25">
      <c r="A34" s="61" t="s">
        <v>56</v>
      </c>
      <c r="B34" s="104" t="s">
        <v>52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</row>
    <row r="35" spans="1:16" ht="99" customHeight="1" x14ac:dyDescent="0.25">
      <c r="A35" s="46" t="s">
        <v>44</v>
      </c>
      <c r="B35" s="50" t="s">
        <v>53</v>
      </c>
      <c r="C35" s="35">
        <f>D35+E35</f>
        <v>2656.9</v>
      </c>
      <c r="D35" s="36">
        <v>0</v>
      </c>
      <c r="E35" s="36">
        <v>2656.9</v>
      </c>
      <c r="F35" s="36">
        <v>0</v>
      </c>
      <c r="G35" s="36">
        <f>J35</f>
        <v>2560.8000000000002</v>
      </c>
      <c r="H35" s="36">
        <v>0</v>
      </c>
      <c r="I35" s="36">
        <v>0</v>
      </c>
      <c r="J35" s="36">
        <v>2560.8000000000002</v>
      </c>
      <c r="K35" s="36">
        <v>2560.8000000000002</v>
      </c>
      <c r="L35" s="36">
        <f>K35/(C35+F35)*100</f>
        <v>96.383002747562955</v>
      </c>
      <c r="M35" s="62" t="s">
        <v>54</v>
      </c>
    </row>
    <row r="36" spans="1:16" x14ac:dyDescent="0.25">
      <c r="A36" s="59"/>
      <c r="B36" s="63" t="s">
        <v>55</v>
      </c>
      <c r="C36" s="64">
        <f>SUM(C35)</f>
        <v>2656.9</v>
      </c>
      <c r="D36" s="64">
        <f t="shared" ref="D36:L36" si="8">SUM(D35)</f>
        <v>0</v>
      </c>
      <c r="E36" s="64">
        <f t="shared" si="8"/>
        <v>2656.9</v>
      </c>
      <c r="F36" s="64">
        <f t="shared" si="8"/>
        <v>0</v>
      </c>
      <c r="G36" s="64">
        <f t="shared" si="8"/>
        <v>2560.8000000000002</v>
      </c>
      <c r="H36" s="64">
        <f t="shared" si="8"/>
        <v>0</v>
      </c>
      <c r="I36" s="64">
        <f t="shared" si="8"/>
        <v>0</v>
      </c>
      <c r="J36" s="64">
        <f t="shared" si="8"/>
        <v>2560.8000000000002</v>
      </c>
      <c r="K36" s="64">
        <f t="shared" si="8"/>
        <v>2560.8000000000002</v>
      </c>
      <c r="L36" s="64">
        <f t="shared" si="8"/>
        <v>96.383002747562955</v>
      </c>
      <c r="M36" s="65"/>
    </row>
    <row r="37" spans="1:16" s="5" customFormat="1" ht="20.25" customHeight="1" x14ac:dyDescent="0.25">
      <c r="A37" s="61"/>
      <c r="B37" s="66" t="s">
        <v>45</v>
      </c>
      <c r="C37" s="44">
        <f>C18+C22+C25+C29+C33+C36</f>
        <v>441817.59999999998</v>
      </c>
      <c r="D37" s="44">
        <f>D18+D22+D25+D29+D33+D36</f>
        <v>393682.7</v>
      </c>
      <c r="E37" s="44">
        <f>E18+E22+E25+E29+E33+E36</f>
        <v>48134.9</v>
      </c>
      <c r="F37" s="67">
        <v>0</v>
      </c>
      <c r="G37" s="44">
        <f>G18+G22+G25+G29+G33+G36</f>
        <v>143590.34999999998</v>
      </c>
      <c r="H37" s="67">
        <v>0</v>
      </c>
      <c r="I37" s="67">
        <f>I18+I22+I25+I29+I33+I36</f>
        <v>132062.85</v>
      </c>
      <c r="J37" s="67">
        <f>J18+J22+J25+J29+J33+J36</f>
        <v>11527.5</v>
      </c>
      <c r="K37" s="67">
        <f>K18+K22+K25+K29+K33+K36</f>
        <v>151984.76999999999</v>
      </c>
      <c r="L37" s="36">
        <f>K37/(C37+F37)*100</f>
        <v>34.399890361995539</v>
      </c>
      <c r="M37" s="68"/>
    </row>
    <row r="38" spans="1:16" s="6" customFormat="1" x14ac:dyDescent="0.25">
      <c r="C38" s="7"/>
      <c r="D38" s="29">
        <v>4</v>
      </c>
      <c r="E38" s="12">
        <v>21178.449089999998</v>
      </c>
      <c r="F38" s="12"/>
      <c r="G38" s="13"/>
      <c r="H38" s="13"/>
      <c r="I38" s="13">
        <v>33102.812140000002</v>
      </c>
      <c r="J38" s="13">
        <v>10102.64313</v>
      </c>
      <c r="K38" s="13"/>
    </row>
    <row r="39" spans="1:16" x14ac:dyDescent="0.25">
      <c r="C39" s="3"/>
      <c r="D39" s="14">
        <v>44440</v>
      </c>
      <c r="E39" s="14">
        <f>E38-E37</f>
        <v>-26956.450910000003</v>
      </c>
      <c r="F39" s="15"/>
      <c r="G39" s="16"/>
      <c r="H39" s="17"/>
      <c r="I39" s="14">
        <f>I38-I37</f>
        <v>-98960.037860000011</v>
      </c>
      <c r="J39" s="14">
        <f>J38-J37</f>
        <v>-1424.8568699999996</v>
      </c>
      <c r="K39" s="16"/>
    </row>
    <row r="40" spans="1:16" x14ac:dyDescent="0.25">
      <c r="C40" s="30"/>
      <c r="D40" s="8"/>
      <c r="E40" s="9"/>
    </row>
    <row r="41" spans="1:16" x14ac:dyDescent="0.25">
      <c r="B41" s="11"/>
      <c r="C41" s="8"/>
      <c r="D41" s="8"/>
      <c r="E41" s="8"/>
    </row>
  </sheetData>
  <mergeCells count="33">
    <mergeCell ref="B34:M34"/>
    <mergeCell ref="B30:M30"/>
    <mergeCell ref="B31:M31"/>
    <mergeCell ref="B26:M26"/>
    <mergeCell ref="B8:M8"/>
    <mergeCell ref="B27:M27"/>
    <mergeCell ref="B23:M23"/>
    <mergeCell ref="B19:M19"/>
    <mergeCell ref="H10:H12"/>
    <mergeCell ref="I10:I12"/>
    <mergeCell ref="J10:J12"/>
    <mergeCell ref="K10:K12"/>
    <mergeCell ref="L10:L12"/>
    <mergeCell ref="M10:M12"/>
    <mergeCell ref="G10:G12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  <mergeCell ref="A10:A12"/>
    <mergeCell ref="B10:B12"/>
    <mergeCell ref="D10:D12"/>
    <mergeCell ref="E10:E12"/>
    <mergeCell ref="F10:F12"/>
    <mergeCell ref="C10:C12"/>
  </mergeCells>
  <phoneticPr fontId="3" type="noConversion"/>
  <printOptions verticalCentered="1"/>
  <pageMargins left="0.19685039370078741" right="0.19685039370078741" top="0.19685039370078741" bottom="0.19685039370078741" header="0.19685039370078741" footer="0.19685039370078741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2019-10-29T11:08:42Z</dcterms:modified>
</cp:coreProperties>
</file>