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600" windowWidth="14805" windowHeight="8565"/>
  </bookViews>
  <sheets>
    <sheet name="2022" sheetId="5" r:id="rId1"/>
  </sheets>
  <definedNames>
    <definedName name="_xlnm.Print_Titles" localSheetId="0">'2022'!$5:$6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5" l="1"/>
  <c r="D32" i="5"/>
  <c r="L29" i="5" l="1"/>
  <c r="L23" i="5" l="1"/>
  <c r="L19" i="5" l="1"/>
  <c r="J32" i="5" l="1"/>
  <c r="C28" i="5" l="1"/>
  <c r="C10" i="5"/>
  <c r="C11" i="5"/>
  <c r="C12" i="5"/>
  <c r="C27" i="5"/>
  <c r="J23" i="5"/>
  <c r="K12" i="5" l="1"/>
  <c r="C9" i="5"/>
  <c r="L9" i="5" s="1"/>
  <c r="D19" i="5"/>
  <c r="E19" i="5"/>
  <c r="F19" i="5"/>
  <c r="H19" i="5"/>
  <c r="I19" i="5"/>
  <c r="J19" i="5"/>
  <c r="G18" i="5"/>
  <c r="K18" i="5" s="1"/>
  <c r="C18" i="5"/>
  <c r="G17" i="5"/>
  <c r="K17" i="5" s="1"/>
  <c r="C17" i="5"/>
  <c r="L18" i="5" l="1"/>
  <c r="L17" i="5"/>
  <c r="G28" i="5"/>
  <c r="G27" i="5"/>
  <c r="G12" i="5"/>
  <c r="G11" i="5"/>
  <c r="K11" i="5" s="1"/>
  <c r="G10" i="5"/>
  <c r="G9" i="5"/>
  <c r="L27" i="5" l="1"/>
  <c r="L28" i="5"/>
  <c r="L12" i="5"/>
  <c r="L11" i="5"/>
  <c r="L10" i="5"/>
  <c r="G22" i="5" l="1"/>
  <c r="C16" i="5"/>
  <c r="C19" i="5" s="1"/>
  <c r="G16" i="5"/>
  <c r="C22" i="5"/>
  <c r="L22" i="5" s="1"/>
  <c r="C23" i="5"/>
  <c r="D23" i="5"/>
  <c r="E23" i="5"/>
  <c r="F23" i="5"/>
  <c r="H23" i="5"/>
  <c r="I23" i="5"/>
  <c r="C29" i="5"/>
  <c r="D29" i="5"/>
  <c r="E29" i="5"/>
  <c r="F29" i="5"/>
  <c r="G29" i="5"/>
  <c r="H29" i="5"/>
  <c r="I29" i="5"/>
  <c r="J29" i="5"/>
  <c r="K29" i="5"/>
  <c r="K16" i="5" l="1"/>
  <c r="K19" i="5" s="1"/>
  <c r="G19" i="5"/>
  <c r="L16" i="5"/>
  <c r="G23" i="5"/>
  <c r="K23" i="5"/>
  <c r="E32" i="5" l="1"/>
  <c r="G31" i="5" l="1"/>
  <c r="G32" i="5" s="1"/>
  <c r="C31" i="5"/>
  <c r="L31" i="5" l="1"/>
  <c r="C32" i="5"/>
  <c r="G35" i="5"/>
  <c r="G37" i="5" s="1"/>
  <c r="K35" i="5" l="1"/>
  <c r="J35" i="5"/>
  <c r="D35" i="5" l="1"/>
  <c r="G13" i="5" l="1"/>
  <c r="G36" i="5" s="1"/>
  <c r="K13" i="5"/>
  <c r="J13" i="5" l="1"/>
  <c r="J36" i="5" s="1"/>
  <c r="J38" i="5" s="1"/>
  <c r="I13" i="5"/>
  <c r="H13" i="5"/>
  <c r="F13" i="5"/>
  <c r="D13" i="5"/>
  <c r="E13" i="5"/>
  <c r="E35" i="5" l="1"/>
  <c r="C35" i="5" l="1"/>
  <c r="C13" i="5"/>
  <c r="L13" i="5" l="1"/>
  <c r="C36" i="5"/>
  <c r="E36" i="5"/>
  <c r="D36" i="5" l="1"/>
  <c r="H36" i="5"/>
  <c r="K36" i="5"/>
  <c r="E38" i="5" l="1"/>
  <c r="L36" i="5" l="1"/>
  <c r="F32" i="5"/>
  <c r="L32" i="5"/>
  <c r="I32" i="5"/>
  <c r="I36" i="5"/>
  <c r="I38" i="5"/>
  <c r="H32" i="5"/>
</calcChain>
</file>

<file path=xl/sharedStrings.xml><?xml version="1.0" encoding="utf-8"?>
<sst xmlns="http://schemas.openxmlformats.org/spreadsheetml/2006/main" count="78" uniqueCount="72">
  <si>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</si>
  <si>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</si>
  <si>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</si>
  <si>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</si>
  <si>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</si>
  <si>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</si>
  <si>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</si>
  <si>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</si>
  <si>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</si>
  <si>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</si>
  <si>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</si>
  <si>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</si>
  <si>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</si>
  <si>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</si>
  <si>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</si>
  <si>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</si>
  <si>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</si>
  <si>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</si>
  <si>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1.4.</t>
  </si>
  <si>
    <t>Итого по программе:</t>
  </si>
  <si>
    <t>2.</t>
  </si>
  <si>
    <t>3.</t>
  </si>
  <si>
    <t>3.1.</t>
  </si>
  <si>
    <t>4.</t>
  </si>
  <si>
    <t>Подпрограмма "Содействие развитию жилищного строительства"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</si>
  <si>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</si>
  <si>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</si>
  <si>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</si>
  <si>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</si>
  <si>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ВСЕГО: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</si>
  <si>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</si>
  <si>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</si>
  <si>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</si>
  <si>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</si>
  <si>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</si>
  <si>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</si>
  <si>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</si>
  <si>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</si>
  <si>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</si>
  <si>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</si>
  <si>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</si>
  <si>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Детский сад в пгт. Игрим</t>
  </si>
  <si>
    <t>2.1.</t>
  </si>
  <si>
    <t>Профинансировано МО в 2022 году  (кассовые расходы) за счёт: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</si>
  <si>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</si>
  <si>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</si>
  <si>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>6.</t>
  </si>
  <si>
    <t>Муниципальная программа "Современная транспортная система Березовского района"</t>
  </si>
  <si>
    <t>Региональный проект "Обеспечение устойчивого сокращения непригодного для проживания жилищного фонда"</t>
  </si>
  <si>
    <t>2.2.</t>
  </si>
  <si>
    <t>2.3.</t>
  </si>
  <si>
    <t>Реконструкция автодороги по ул. Чкалова с заменой участка газопровода низкого давления в  пгт. Березово</t>
  </si>
  <si>
    <t>Объект введен в эксплуатацию. Разрешение на ввод от 19.08.2022 г. № 86-ru86501000-2-2022</t>
  </si>
  <si>
    <t>на 31.12.2022 года</t>
  </si>
  <si>
    <t xml:space="preserve">Проведен аукцион № 0187300012422000071 и заключен муниципальный контракт: № 14/22 от 10.06.22 г. на выполнение проектно-изыскательских работ, подрядная организация ООО «Артпроектэксперт", цена контракта – 2 800,9 тыс. руб., срок выполнения работ по контракту - 25.04.2023 г. </t>
  </si>
  <si>
    <t>Заключен муниципальный контракт № 12 от 06.05.2020 г. Оплата контракта произведена 28.12.2022 г. Обязательства исполнены в полном объеме.</t>
  </si>
  <si>
    <t xml:space="preserve">Приобретение жилья, выплата возмещения на изымаемую недвижимость </t>
  </si>
  <si>
    <t>Заключено 17 соглашений об изъятии недвижимости для муниципальных нужд  на общую сумму 7 601,0 тыс. руб. Выплачено возмещение на общую сумму 7 601,0 тыс. руб. Заключено 4 муниципальных контракта по приобретению жилых помещений на общую сумму 8 248,0 тыс. руб. Оплата по муниципальным контрактам произведена 100%. Заключено 16 муниципальных контрактов по приобретению готовых жилых помещений в п. Сосьва (7 жилых помещений), с. Саранпауль (6 жилых помещений), д. Ломбовож (3 жилых помещения) на общую сумму 82 693,4 тыс. руб. Оплата по муниципальным контрактам произведена 100%. Все жилые помещения будут переданы в порядке разграничения имущества Березовского района в муниципальную собственность сп. Саранпауль для предоставления гражданам на условиях социального найма.</t>
  </si>
  <si>
    <t>Расселено 3 жилых помещения общей площадью  112,0 кв.м (8 человек), в том числе: заключено 1 соглашение об изъятии недвижимости для муниципальных нужд на сумму 1 638,0 тыс.руб. Оплата произведена 100%. Расселено 54,8 кв.м аварийного жилья, 4 человека; заключено 2 договора мены с собственниками аварийного жилищного фонда, расселено 57,2 кв. м., 4 человека. Также заключено 3 муниципальных контракта на строительство 3 жилых помещения на общую сумму 12 478,3 тыс. руб. Оплата произведена 100%.</t>
  </si>
  <si>
    <t>Выселение граждан из жилых домов, находящихся в зоне подтопления и (или)  в зоне береговой линии подверженой абразии, выплата выкупной стоимости</t>
  </si>
  <si>
    <t>На основании решения Березовского районного суда 2 собственникам выплачена выкупная стоимость за жилой дом и земельный участок, находящийся в зоне затопления береговой линии в с. Теги.</t>
  </si>
  <si>
    <t>После проведения анализа стоимости строительства, был установлен показатель стоимости 1 кв. м. не соответствующий действительному на текущий момент. В целях приведения сметной стоимости строительства объекта к  достоверному показателю необходимо доработать сметную документацию, проведен аукцион на корректировку проектно-сметной документации, заключения муниципальный контракт № 38/22 от 02.12.2022 г., срок выполнения работ - 06.06.2023 г. с учетом прохождения достоверности сметной стоимости строительства.</t>
  </si>
  <si>
    <t>Заключено 10 муниципальных контрактов по приобретению жилых помещений: в пгт. Игрим – 6, в пгт. Березово – 4 на общую сумму 17 355,9 тыс. руб. Оплата  произведена 100%</t>
  </si>
  <si>
    <t>Заключен муниципальный контракт № 01/22 от 18.01.22 г. с  ООО «КОРСЭЛЬ», г. Пермь, срок - 30.06.2023 г. , цена 162 078,0 тыс. руб. Получено разрешение на строительство 20.01.2022 г.,выполнены работы по устройству наружных сетей теплоснабжения, водоснабжения, газоснабжения, водоотведения. Завершены работы по замене участка тепловой сети, монтажу блочно-модульной котельной, устройству контура ограждающих конструкций по периметру здания котельной и монтажу мачты с дымовой трубой. Ведутся работы по установке технологического оборудования (котлы, горелки, насосы); выплачен аванс- 37 277,9 т.р.</t>
  </si>
  <si>
    <t>Заключен муниципальный контракт № 57/20 от 17.11.2020 г., подрядная организация ООО ГК "Альянс" Рязанская область, срок выполнения работ - февраль 2023 года, цена контракта 864 772,9 тыс. руб.  30.12.2021 г. Получено разрешение на строительство 19.01.2022 г.  30.11.2022 г. получено положитенльное заключение проверки достоверности сметной стоимости строительства № 86-1-1-2-083857. Выполнено устройство свайного поля,  бетонная подготовка под устройство ростверка,забивка свай. Выплачен аванс в размере 250 000,0 т.р. В Департамент образования и науки ХМАО-Югры от 14.12.2022 г. направлено инвест.предложение о выделении дополнительных средств на строительство объекта  и расчет стоимости объекта который составил 2 074 423,8 тыс. руб.</t>
  </si>
  <si>
    <t xml:space="preserve">Заключен муниципальный контракт № 30/20 от 13.07.2020 г. с ООО ЭП "ОЧИСТНЫЕ СООРУЖЕНИЯ", г. Тула. Проектная документация по объекту получила положительное заключение государственной экспертизы № 86-1-1-3-073540-2021 от 03.12.2021 года и положительное заключение проверки достоверности определения сметной стоимости № 86-1-1-2-072133-2022 от 11.10.2022 года.  Стоимость объекта в ценах соответствующих лет с учетом периода реализации составляет – 537 905,1 тыс. руб. </t>
  </si>
  <si>
    <r>
      <t xml:space="preserve">Заключен муниципальный контракт № 54/21 от 27.12.2021 г., Подрядная организация ООО «СЗ ДИВЕС ДЕВЕЛОПМЕНТ», г. Екатеринбург, цена контракта 86 221,3 тыс. руб., срок выполнения работ 03.07.2023 г. Получено разрешение на строительство 19.01.2022 г. Выплачен аванс  </t>
    </r>
    <r>
      <rPr>
        <sz val="9"/>
        <rFont val="Times New Roman"/>
        <family val="1"/>
        <charset val="204"/>
      </rPr>
      <t>43 110,6</t>
    </r>
    <r>
      <rPr>
        <sz val="9"/>
        <color theme="1"/>
        <rFont val="Times New Roman"/>
        <family val="1"/>
        <charset val="204"/>
      </rPr>
      <t xml:space="preserve"> тыс. руб., выполнены работы по устройству теплофикационной камеры ТК-1, устройство фундамента под здание котельной, устройство фундамента под мачту с дымовой трубой. Завершены работы по прокладке наружных сетей теплоснабжения, водоснабжения и водоотведения.</t>
    </r>
  </si>
  <si>
    <t>4.1.</t>
  </si>
  <si>
    <t>4.2.</t>
  </si>
  <si>
    <t>4.3.</t>
  </si>
  <si>
    <t>6.1.</t>
  </si>
  <si>
    <r>
      <t xml:space="preserve">Заключен муниципальный контракт № 16/22 от 16.06.2022 г. с ООО «ЮграАртСтрой», г. Ханты-Мансийск, цена муниципального контракта - 187 777,5 тыс. руб., срок выполнения работ 16.08.2023 г., выплачен аванс в сумме </t>
    </r>
    <r>
      <rPr>
        <sz val="9"/>
        <rFont val="Times New Roman"/>
        <family val="1"/>
        <charset val="204"/>
      </rPr>
      <t xml:space="preserve">51 000,0 </t>
    </r>
    <r>
      <rPr>
        <sz val="9"/>
        <color indexed="8"/>
        <rFont val="Times New Roman"/>
        <family val="1"/>
        <charset val="204"/>
      </rPr>
      <t xml:space="preserve"> тыс. руб.  На сегодняшний день на объекте выполнены работы по устройству отмостки по всему периметру, устройство </t>
    </r>
    <r>
      <rPr>
        <sz val="9"/>
        <rFont val="Times New Roman"/>
        <family val="1"/>
        <charset val="204"/>
      </rPr>
      <t>приямков д</t>
    </r>
    <r>
      <rPr>
        <sz val="9"/>
        <color indexed="8"/>
        <rFont val="Times New Roman"/>
        <family val="1"/>
        <charset val="204"/>
      </rPr>
      <t xml:space="preserve">ля аварийных выходов, выполнен монтаж крылец (без отделки и установки ограждений), устройство организованного водостока с кровли здания, внутренние отделочные работы. Выполняются электромонтажные работы, устройство полов в пищеблоке.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</si>
</sst>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15" fillId="0" borderId="3" xfId="0" applyNumberFormat="1" applyFont="1" applyFill="1" applyBorder="1" applyAlignment="1">
      <alignment horizontal="left" vertical="center" wrapText="1" shrinkToFit="1"/>
    </xf>
    <xf numFmtId="16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7" zoomScale="80" zoomScaleNormal="80" workbookViewId="0">
      <selection activeCell="L36" sqref="L36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93" customWidth="1"/>
    <col min="4" max="4" width="10.85546875" style="93" customWidth="1"/>
    <col min="5" max="5" width="9.85546875" style="93" customWidth="1"/>
    <col min="6" max="6" width="11.140625" style="5" customWidth="1"/>
    <col min="7" max="7" width="10.140625" style="20" customWidth="1"/>
    <col min="8" max="8" width="10.140625" style="1" customWidth="1"/>
    <col min="9" max="10" width="10.5703125" style="20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3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6.5" hidden="1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7.45" customHeight="1" x14ac:dyDescent="0.3">
      <c r="A4" s="114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63.6" customHeight="1" x14ac:dyDescent="0.25">
      <c r="A5" s="121"/>
      <c r="B5" s="120" t="s">
        <v>2</v>
      </c>
      <c r="C5" s="122" t="s">
        <v>3</v>
      </c>
      <c r="D5" s="122"/>
      <c r="E5" s="122"/>
      <c r="F5" s="115" t="s">
        <v>4</v>
      </c>
      <c r="G5" s="117" t="s">
        <v>43</v>
      </c>
      <c r="H5" s="117"/>
      <c r="I5" s="117"/>
      <c r="J5" s="117"/>
      <c r="K5" s="118" t="s">
        <v>5</v>
      </c>
      <c r="L5" s="118" t="s">
        <v>6</v>
      </c>
      <c r="M5" s="115" t="s">
        <v>7</v>
      </c>
    </row>
    <row r="6" spans="1:13" ht="90.75" customHeight="1" x14ac:dyDescent="0.25">
      <c r="A6" s="121"/>
      <c r="B6" s="120"/>
      <c r="C6" s="56" t="s">
        <v>8</v>
      </c>
      <c r="D6" s="87" t="s">
        <v>9</v>
      </c>
      <c r="E6" s="87" t="s">
        <v>10</v>
      </c>
      <c r="F6" s="116"/>
      <c r="G6" s="56" t="s">
        <v>8</v>
      </c>
      <c r="H6" s="24" t="s">
        <v>11</v>
      </c>
      <c r="I6" s="83" t="s">
        <v>12</v>
      </c>
      <c r="J6" s="83" t="s">
        <v>13</v>
      </c>
      <c r="K6" s="119"/>
      <c r="L6" s="119"/>
      <c r="M6" s="116"/>
    </row>
    <row r="7" spans="1:13" ht="17.45" customHeight="1" x14ac:dyDescent="0.25">
      <c r="A7" s="19">
        <v>1</v>
      </c>
      <c r="B7" s="18">
        <v>2</v>
      </c>
      <c r="C7" s="56">
        <v>3</v>
      </c>
      <c r="D7" s="87">
        <v>4</v>
      </c>
      <c r="E7" s="87">
        <v>5</v>
      </c>
      <c r="F7" s="15">
        <v>6</v>
      </c>
      <c r="G7" s="56">
        <v>7</v>
      </c>
      <c r="H7" s="16">
        <v>8</v>
      </c>
      <c r="I7" s="83">
        <v>9</v>
      </c>
      <c r="J7" s="83">
        <v>10</v>
      </c>
      <c r="K7" s="17">
        <v>11</v>
      </c>
      <c r="L7" s="17">
        <v>12</v>
      </c>
      <c r="M7" s="15">
        <v>13</v>
      </c>
    </row>
    <row r="8" spans="1:13" s="3" customFormat="1" ht="15.75" customHeight="1" x14ac:dyDescent="0.25">
      <c r="A8" s="2" t="s">
        <v>14</v>
      </c>
      <c r="B8" s="110" t="s">
        <v>31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31" customFormat="1" ht="74.25" customHeight="1" x14ac:dyDescent="0.25">
      <c r="A9" s="56" t="s">
        <v>15</v>
      </c>
      <c r="B9" s="57" t="s">
        <v>16</v>
      </c>
      <c r="C9" s="58">
        <f>D9+E9</f>
        <v>158829.46299999999</v>
      </c>
      <c r="D9" s="59">
        <v>138570.4</v>
      </c>
      <c r="E9" s="54">
        <v>20259.062999999998</v>
      </c>
      <c r="F9" s="54">
        <v>0</v>
      </c>
      <c r="G9" s="59">
        <f>H9+I9+J9</f>
        <v>89136.366850000006</v>
      </c>
      <c r="H9" s="59">
        <v>0</v>
      </c>
      <c r="I9" s="59">
        <v>79687.954660000003</v>
      </c>
      <c r="J9" s="59">
        <v>9448.4121899999991</v>
      </c>
      <c r="K9" s="59">
        <v>38136.400000000001</v>
      </c>
      <c r="L9" s="80">
        <f>K9/(C9+F9)*100</f>
        <v>24.010910368688965</v>
      </c>
      <c r="M9" s="60" t="s">
        <v>71</v>
      </c>
    </row>
    <row r="10" spans="1:13" s="31" customFormat="1" ht="99" customHeight="1" x14ac:dyDescent="0.25">
      <c r="A10" s="56" t="s">
        <v>17</v>
      </c>
      <c r="B10" s="61" t="s">
        <v>35</v>
      </c>
      <c r="C10" s="54">
        <f>D10+E10</f>
        <v>250000</v>
      </c>
      <c r="D10" s="55">
        <v>225000</v>
      </c>
      <c r="E10" s="54">
        <v>25000</v>
      </c>
      <c r="F10" s="54">
        <v>0</v>
      </c>
      <c r="G10" s="55">
        <f>H10+I10+J10</f>
        <v>250000</v>
      </c>
      <c r="H10" s="55">
        <v>0</v>
      </c>
      <c r="I10" s="55">
        <v>225000</v>
      </c>
      <c r="J10" s="55">
        <v>25000</v>
      </c>
      <c r="K10" s="55">
        <v>0</v>
      </c>
      <c r="L10" s="80">
        <f>K10/(C10+F10)*100</f>
        <v>0</v>
      </c>
      <c r="M10" s="44" t="s">
        <v>64</v>
      </c>
    </row>
    <row r="11" spans="1:13" s="21" customFormat="1" ht="28.5" customHeight="1" x14ac:dyDescent="0.25">
      <c r="A11" s="62" t="s">
        <v>33</v>
      </c>
      <c r="B11" s="61" t="s">
        <v>30</v>
      </c>
      <c r="C11" s="54">
        <f>D11+E11</f>
        <v>6360.7</v>
      </c>
      <c r="D11" s="54">
        <v>0</v>
      </c>
      <c r="E11" s="54">
        <v>6360.7</v>
      </c>
      <c r="F11" s="54">
        <v>0</v>
      </c>
      <c r="G11" s="55">
        <f>H11+I11+J11</f>
        <v>6360.6570000000002</v>
      </c>
      <c r="H11" s="55">
        <v>0</v>
      </c>
      <c r="I11" s="55">
        <v>0</v>
      </c>
      <c r="J11" s="55">
        <v>6360.6570000000002</v>
      </c>
      <c r="K11" s="55">
        <f>G11</f>
        <v>6360.6570000000002</v>
      </c>
      <c r="L11" s="80">
        <f>K11/(C11+F11)*100</f>
        <v>99.999323973776484</v>
      </c>
      <c r="M11" s="26" t="s">
        <v>52</v>
      </c>
    </row>
    <row r="12" spans="1:13" s="21" customFormat="1" ht="66" customHeight="1" x14ac:dyDescent="0.25">
      <c r="A12" s="62" t="s">
        <v>18</v>
      </c>
      <c r="B12" s="61" t="s">
        <v>41</v>
      </c>
      <c r="C12" s="54">
        <f>D12+E12</f>
        <v>600.84500000000003</v>
      </c>
      <c r="D12" s="54">
        <v>0</v>
      </c>
      <c r="E12" s="54">
        <v>600.84500000000003</v>
      </c>
      <c r="F12" s="54">
        <v>0</v>
      </c>
      <c r="G12" s="55">
        <f>H12+I12+J12</f>
        <v>470</v>
      </c>
      <c r="H12" s="55">
        <v>0</v>
      </c>
      <c r="I12" s="55">
        <v>0</v>
      </c>
      <c r="J12" s="55">
        <v>470</v>
      </c>
      <c r="K12" s="55">
        <f>G12</f>
        <v>470</v>
      </c>
      <c r="L12" s="80">
        <f>K12/(C12+F12)*100</f>
        <v>78.223169036939638</v>
      </c>
      <c r="M12" s="26" t="s">
        <v>61</v>
      </c>
    </row>
    <row r="13" spans="1:13" s="22" customFormat="1" ht="17.25" customHeight="1" x14ac:dyDescent="0.25">
      <c r="A13" s="63"/>
      <c r="B13" s="28" t="s">
        <v>19</v>
      </c>
      <c r="C13" s="27">
        <f t="shared" ref="C13:K13" si="0">SUM(C9:C12)</f>
        <v>415791.00799999997</v>
      </c>
      <c r="D13" s="27">
        <f t="shared" si="0"/>
        <v>363570.4</v>
      </c>
      <c r="E13" s="27">
        <f t="shared" si="0"/>
        <v>52220.607999999993</v>
      </c>
      <c r="F13" s="27">
        <f t="shared" si="0"/>
        <v>0</v>
      </c>
      <c r="G13" s="14">
        <f t="shared" si="0"/>
        <v>345967.02385</v>
      </c>
      <c r="H13" s="27">
        <f t="shared" si="0"/>
        <v>0</v>
      </c>
      <c r="I13" s="27">
        <f t="shared" si="0"/>
        <v>304687.95465999999</v>
      </c>
      <c r="J13" s="27">
        <f t="shared" si="0"/>
        <v>41279.069190000002</v>
      </c>
      <c r="K13" s="27">
        <f t="shared" si="0"/>
        <v>44967.057000000001</v>
      </c>
      <c r="L13" s="14">
        <f>K13/(C13+F13)*100</f>
        <v>10.8148219020648</v>
      </c>
      <c r="M13" s="29"/>
    </row>
    <row r="14" spans="1:13" s="21" customFormat="1" ht="20.45" customHeight="1" x14ac:dyDescent="0.25">
      <c r="A14" s="47" t="s">
        <v>20</v>
      </c>
      <c r="B14" s="102" t="s">
        <v>34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1:13" s="4" customFormat="1" ht="20.45" customHeight="1" x14ac:dyDescent="0.25">
      <c r="A15" s="47"/>
      <c r="B15" s="102" t="s">
        <v>24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1:13" s="20" customFormat="1" ht="99.75" customHeight="1" x14ac:dyDescent="0.25">
      <c r="A16" s="64" t="s">
        <v>42</v>
      </c>
      <c r="B16" s="98" t="s">
        <v>56</v>
      </c>
      <c r="C16" s="54">
        <f>D16+E16</f>
        <v>98542.53</v>
      </c>
      <c r="D16" s="54">
        <v>95586.2</v>
      </c>
      <c r="E16" s="54">
        <v>2956.33</v>
      </c>
      <c r="F16" s="54">
        <v>0</v>
      </c>
      <c r="G16" s="55">
        <f>H16+I16+J16</f>
        <v>98542.381000000008</v>
      </c>
      <c r="H16" s="54">
        <v>0</v>
      </c>
      <c r="I16" s="54">
        <v>95586.111000000004</v>
      </c>
      <c r="J16" s="54">
        <v>2956.27</v>
      </c>
      <c r="K16" s="54">
        <f>G16</f>
        <v>98542.381000000008</v>
      </c>
      <c r="L16" s="55">
        <f>K16/(C16+F16)*100</f>
        <v>99.999848796250717</v>
      </c>
      <c r="M16" s="44" t="s">
        <v>57</v>
      </c>
    </row>
    <row r="17" spans="1:16" s="20" customFormat="1" ht="66" customHeight="1" x14ac:dyDescent="0.25">
      <c r="A17" s="64" t="s">
        <v>49</v>
      </c>
      <c r="B17" s="98" t="s">
        <v>48</v>
      </c>
      <c r="C17" s="54">
        <f>D17+E17</f>
        <v>14116.391</v>
      </c>
      <c r="D17" s="54">
        <v>13692.9</v>
      </c>
      <c r="E17" s="54">
        <v>423.49099999999999</v>
      </c>
      <c r="F17" s="54">
        <v>0</v>
      </c>
      <c r="G17" s="55">
        <f>H17+I17+J17</f>
        <v>14116.33714</v>
      </c>
      <c r="H17" s="54">
        <v>0</v>
      </c>
      <c r="I17" s="54">
        <v>13692.847</v>
      </c>
      <c r="J17" s="54">
        <v>423.49014</v>
      </c>
      <c r="K17" s="54">
        <f>G17</f>
        <v>14116.33714</v>
      </c>
      <c r="L17" s="55">
        <f>K17/(C17+F17)*100</f>
        <v>99.99961845772053</v>
      </c>
      <c r="M17" s="44" t="s">
        <v>58</v>
      </c>
    </row>
    <row r="18" spans="1:16" s="20" customFormat="1" ht="75" customHeight="1" x14ac:dyDescent="0.25">
      <c r="A18" s="64" t="s">
        <v>50</v>
      </c>
      <c r="B18" s="98" t="s">
        <v>59</v>
      </c>
      <c r="C18" s="54">
        <f>D18+E18</f>
        <v>915.81399999999996</v>
      </c>
      <c r="D18" s="54">
        <v>0</v>
      </c>
      <c r="E18" s="54">
        <v>915.81399999999996</v>
      </c>
      <c r="F18" s="54">
        <v>0</v>
      </c>
      <c r="G18" s="55">
        <f>H18+I18+J18</f>
        <v>915.81399999999996</v>
      </c>
      <c r="H18" s="54">
        <v>0</v>
      </c>
      <c r="I18" s="54">
        <v>0</v>
      </c>
      <c r="J18" s="54">
        <v>915.81399999999996</v>
      </c>
      <c r="K18" s="54">
        <f>G18</f>
        <v>915.81399999999996</v>
      </c>
      <c r="L18" s="55">
        <f>K18/(C18+F18)*100</f>
        <v>100</v>
      </c>
      <c r="M18" s="44" t="s">
        <v>60</v>
      </c>
    </row>
    <row r="19" spans="1:16" s="22" customFormat="1" ht="15" customHeight="1" x14ac:dyDescent="0.25">
      <c r="A19" s="65"/>
      <c r="B19" s="28" t="s">
        <v>19</v>
      </c>
      <c r="C19" s="27">
        <f t="shared" ref="C19:K19" si="1">SUM(C16:C18)</f>
        <v>113574.735</v>
      </c>
      <c r="D19" s="27">
        <f t="shared" si="1"/>
        <v>109279.09999999999</v>
      </c>
      <c r="E19" s="27">
        <f t="shared" si="1"/>
        <v>4295.6350000000002</v>
      </c>
      <c r="F19" s="27">
        <f t="shared" si="1"/>
        <v>0</v>
      </c>
      <c r="G19" s="27">
        <f t="shared" si="1"/>
        <v>113574.53214000001</v>
      </c>
      <c r="H19" s="27">
        <f t="shared" si="1"/>
        <v>0</v>
      </c>
      <c r="I19" s="27">
        <f t="shared" si="1"/>
        <v>109278.958</v>
      </c>
      <c r="J19" s="27">
        <f t="shared" si="1"/>
        <v>4295.5741399999997</v>
      </c>
      <c r="K19" s="27">
        <f t="shared" si="1"/>
        <v>113574.53214000001</v>
      </c>
      <c r="L19" s="14">
        <f>K19/(C19+F19)*100</f>
        <v>99.999821386332101</v>
      </c>
      <c r="M19" s="27"/>
    </row>
    <row r="20" spans="1:16" s="22" customFormat="1" ht="18.95" customHeight="1" x14ac:dyDescent="0.25">
      <c r="A20" s="47" t="s">
        <v>21</v>
      </c>
      <c r="B20" s="105" t="s">
        <v>32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</row>
    <row r="21" spans="1:16" s="22" customFormat="1" ht="12" customHeight="1" x14ac:dyDescent="0.25">
      <c r="A21" s="47"/>
      <c r="B21" s="102" t="s">
        <v>26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1:16" s="21" customFormat="1" ht="82.5" customHeight="1" x14ac:dyDescent="0.25">
      <c r="A22" s="48" t="s">
        <v>22</v>
      </c>
      <c r="B22" s="95" t="s">
        <v>28</v>
      </c>
      <c r="C22" s="54">
        <f>D22+E22</f>
        <v>17355.900000000001</v>
      </c>
      <c r="D22" s="54">
        <v>17355.900000000001</v>
      </c>
      <c r="E22" s="54">
        <v>0</v>
      </c>
      <c r="F22" s="54">
        <v>0</v>
      </c>
      <c r="G22" s="59">
        <f>H22+I22+J22</f>
        <v>17355.900000000001</v>
      </c>
      <c r="H22" s="59">
        <v>0</v>
      </c>
      <c r="I22" s="59">
        <v>17355.900000000001</v>
      </c>
      <c r="J22" s="59">
        <v>0</v>
      </c>
      <c r="K22" s="59">
        <v>17355.900000000001</v>
      </c>
      <c r="L22" s="96">
        <f>K22/(C22+F22)*100</f>
        <v>100</v>
      </c>
      <c r="M22" s="97" t="s">
        <v>62</v>
      </c>
      <c r="N22" s="23"/>
      <c r="P22" s="23"/>
    </row>
    <row r="23" spans="1:16" s="22" customFormat="1" ht="13.5" customHeight="1" x14ac:dyDescent="0.25">
      <c r="A23" s="47"/>
      <c r="B23" s="28" t="s">
        <v>19</v>
      </c>
      <c r="C23" s="27">
        <f>SUM(C22:C22)</f>
        <v>17355.900000000001</v>
      </c>
      <c r="D23" s="27">
        <f>SUM(D22:D22)</f>
        <v>17355.900000000001</v>
      </c>
      <c r="E23" s="27">
        <f>SUM(E22:E22)</f>
        <v>0</v>
      </c>
      <c r="F23" s="27">
        <f>SUM(F22)</f>
        <v>0</v>
      </c>
      <c r="G23" s="27">
        <f>SUM(G22:G22)</f>
        <v>17355.900000000001</v>
      </c>
      <c r="H23" s="27">
        <f>SUM(H22)</f>
        <v>0</v>
      </c>
      <c r="I23" s="27">
        <f>SUM(I22:I22)</f>
        <v>17355.900000000001</v>
      </c>
      <c r="J23" s="27">
        <f>SUM(J22)</f>
        <v>0</v>
      </c>
      <c r="K23" s="27">
        <f>SUM(K22:K22)</f>
        <v>17355.900000000001</v>
      </c>
      <c r="L23" s="14">
        <f>K23/(C23+F23)*100</f>
        <v>100</v>
      </c>
      <c r="M23" s="26"/>
      <c r="P23" s="30"/>
    </row>
    <row r="24" spans="1:16" s="22" customFormat="1" ht="15" customHeight="1" x14ac:dyDescent="0.25">
      <c r="A24" s="48" t="s">
        <v>23</v>
      </c>
      <c r="B24" s="102" t="s">
        <v>36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P24" s="30"/>
    </row>
    <row r="25" spans="1:16" s="22" customFormat="1" ht="12.75" customHeight="1" x14ac:dyDescent="0.25">
      <c r="A25" s="48"/>
      <c r="B25" s="102" t="s">
        <v>40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P25" s="30"/>
    </row>
    <row r="26" spans="1:16" s="22" customFormat="1" ht="84" customHeight="1" x14ac:dyDescent="0.25">
      <c r="A26" s="25" t="s">
        <v>67</v>
      </c>
      <c r="B26" s="66" t="s">
        <v>37</v>
      </c>
      <c r="C26" s="58">
        <v>0</v>
      </c>
      <c r="D26" s="67">
        <v>0</v>
      </c>
      <c r="E26" s="67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9">
        <v>0</v>
      </c>
      <c r="M26" s="45" t="s">
        <v>65</v>
      </c>
      <c r="P26" s="30"/>
    </row>
    <row r="27" spans="1:16" s="22" customFormat="1" ht="72" customHeight="1" x14ac:dyDescent="0.25">
      <c r="A27" s="25" t="s">
        <v>68</v>
      </c>
      <c r="B27" s="66" t="s">
        <v>38</v>
      </c>
      <c r="C27" s="58">
        <f>D27+E27</f>
        <v>87913.701000000001</v>
      </c>
      <c r="D27" s="67">
        <v>83081.399999999994</v>
      </c>
      <c r="E27" s="67">
        <v>4832.3010000000004</v>
      </c>
      <c r="F27" s="58">
        <v>0</v>
      </c>
      <c r="G27" s="54">
        <f>H27+I27+J27</f>
        <v>57399.250009999996</v>
      </c>
      <c r="H27" s="58">
        <v>0</v>
      </c>
      <c r="I27" s="54">
        <v>54338.429989999997</v>
      </c>
      <c r="J27" s="58">
        <v>3060.8200200000001</v>
      </c>
      <c r="K27" s="58">
        <v>16281.7</v>
      </c>
      <c r="L27" s="59">
        <f>K27/(C27+F27)*100</f>
        <v>18.520093927111546</v>
      </c>
      <c r="M27" s="45" t="s">
        <v>66</v>
      </c>
      <c r="P27" s="30"/>
    </row>
    <row r="28" spans="1:16" s="22" customFormat="1" ht="72.75" customHeight="1" x14ac:dyDescent="0.25">
      <c r="A28" s="25" t="s">
        <v>69</v>
      </c>
      <c r="B28" s="66" t="s">
        <v>39</v>
      </c>
      <c r="C28" s="58">
        <f>D28+E28</f>
        <v>127027.59899999999</v>
      </c>
      <c r="D28" s="67">
        <v>120435.9</v>
      </c>
      <c r="E28" s="67">
        <v>6591.6989999999996</v>
      </c>
      <c r="F28" s="59">
        <v>0</v>
      </c>
      <c r="G28" s="58">
        <f>H28+I28+J28</f>
        <v>126849.00761</v>
      </c>
      <c r="H28" s="59">
        <v>0</v>
      </c>
      <c r="I28" s="59">
        <v>120432.4572</v>
      </c>
      <c r="J28" s="54">
        <v>6416.5504099999998</v>
      </c>
      <c r="K28" s="58">
        <v>100466.8</v>
      </c>
      <c r="L28" s="59">
        <f>K28/(C28+F28)*100</f>
        <v>79.090528980241544</v>
      </c>
      <c r="M28" s="45" t="s">
        <v>63</v>
      </c>
      <c r="P28" s="30"/>
    </row>
    <row r="29" spans="1:16" s="22" customFormat="1" ht="13.5" customHeight="1" x14ac:dyDescent="0.25">
      <c r="A29" s="68"/>
      <c r="B29" s="41" t="s">
        <v>19</v>
      </c>
      <c r="C29" s="40">
        <f>SUM(C26:C28)</f>
        <v>214941.3</v>
      </c>
      <c r="D29" s="40">
        <f t="shared" ref="D29:K29" si="2">SUM(D26:D28)</f>
        <v>203517.3</v>
      </c>
      <c r="E29" s="40">
        <f t="shared" si="2"/>
        <v>11424</v>
      </c>
      <c r="F29" s="40">
        <f t="shared" si="2"/>
        <v>0</v>
      </c>
      <c r="G29" s="40">
        <f t="shared" si="2"/>
        <v>184248.25761999999</v>
      </c>
      <c r="H29" s="40">
        <f t="shared" si="2"/>
        <v>0</v>
      </c>
      <c r="I29" s="40">
        <f t="shared" si="2"/>
        <v>174770.88719000001</v>
      </c>
      <c r="J29" s="40">
        <f t="shared" si="2"/>
        <v>9477.370429999999</v>
      </c>
      <c r="K29" s="40">
        <f t="shared" si="2"/>
        <v>116748.5</v>
      </c>
      <c r="L29" s="46">
        <f>K29/(C29+F29)*100</f>
        <v>54.316457563064887</v>
      </c>
      <c r="M29" s="69"/>
      <c r="P29" s="30"/>
    </row>
    <row r="30" spans="1:16" s="22" customFormat="1" ht="13.5" customHeight="1" x14ac:dyDescent="0.25">
      <c r="A30" s="70" t="s">
        <v>25</v>
      </c>
      <c r="B30" s="100" t="s">
        <v>44</v>
      </c>
      <c r="C30" s="108"/>
      <c r="D30" s="108"/>
      <c r="E30" s="108"/>
      <c r="F30" s="108"/>
      <c r="G30" s="108"/>
      <c r="H30" s="101"/>
      <c r="I30" s="109"/>
      <c r="J30" s="32"/>
      <c r="K30" s="32"/>
      <c r="L30" s="32"/>
      <c r="M30" s="33"/>
      <c r="P30" s="30"/>
    </row>
    <row r="31" spans="1:16" s="22" customFormat="1" ht="40.5" customHeight="1" x14ac:dyDescent="0.25">
      <c r="A31" s="71" t="s">
        <v>27</v>
      </c>
      <c r="B31" s="72" t="s">
        <v>45</v>
      </c>
      <c r="C31" s="67">
        <f>SUM(D31+E31)</f>
        <v>10333.276</v>
      </c>
      <c r="D31" s="67">
        <v>0</v>
      </c>
      <c r="E31" s="67">
        <v>10333.276</v>
      </c>
      <c r="F31" s="73">
        <v>0</v>
      </c>
      <c r="G31" s="67">
        <f>I31+J31</f>
        <v>10333.23638</v>
      </c>
      <c r="H31" s="74">
        <v>0</v>
      </c>
      <c r="I31" s="73">
        <v>0</v>
      </c>
      <c r="J31" s="54">
        <v>10333.23638</v>
      </c>
      <c r="K31" s="54">
        <v>10333.200000000001</v>
      </c>
      <c r="L31" s="73">
        <f>K31/(C31+F31)*100</f>
        <v>99.999264512048271</v>
      </c>
      <c r="M31" s="52" t="s">
        <v>55</v>
      </c>
      <c r="P31" s="30"/>
    </row>
    <row r="32" spans="1:16" s="22" customFormat="1" ht="13.5" customHeight="1" x14ac:dyDescent="0.25">
      <c r="A32" s="75"/>
      <c r="B32" s="53" t="s">
        <v>19</v>
      </c>
      <c r="C32" s="40">
        <f>SUM(C31)</f>
        <v>10333.276</v>
      </c>
      <c r="D32" s="40">
        <f>SUM(D31:D31)</f>
        <v>0</v>
      </c>
      <c r="E32" s="40">
        <f>SUM(E31)</f>
        <v>10333.276</v>
      </c>
      <c r="F32" s="40">
        <f ca="1">SUM(F32:F32)</f>
        <v>0</v>
      </c>
      <c r="G32" s="40">
        <f>SUM(G31)</f>
        <v>10333.23638</v>
      </c>
      <c r="H32" s="40">
        <f ca="1">SUM(H32:H32)</f>
        <v>0</v>
      </c>
      <c r="I32" s="40">
        <f ca="1">SUM(I32:I32)</f>
        <v>0</v>
      </c>
      <c r="J32" s="40">
        <f>SUM(J31)</f>
        <v>10333.23638</v>
      </c>
      <c r="K32" s="40">
        <f>SUM(K31:K31)</f>
        <v>10333.200000000001</v>
      </c>
      <c r="L32" s="46">
        <f ca="1">K32/(C32+F32)*100</f>
        <v>49.999632256024135</v>
      </c>
      <c r="M32" s="69"/>
      <c r="P32" s="30"/>
    </row>
    <row r="33" spans="1:21" s="22" customFormat="1" ht="12.75" customHeight="1" x14ac:dyDescent="0.25">
      <c r="A33" s="70" t="s">
        <v>46</v>
      </c>
      <c r="B33" s="100" t="s">
        <v>47</v>
      </c>
      <c r="C33" s="101"/>
      <c r="D33" s="101"/>
      <c r="E33" s="101"/>
      <c r="F33" s="101"/>
      <c r="G33" s="101"/>
      <c r="H33" s="101"/>
      <c r="I33" s="79"/>
      <c r="J33" s="99"/>
      <c r="K33" s="32"/>
      <c r="L33" s="32"/>
      <c r="M33" s="33"/>
      <c r="N33" s="35"/>
      <c r="O33" s="35"/>
      <c r="P33" s="35"/>
      <c r="Q33" s="35"/>
      <c r="R33" s="35"/>
      <c r="S33" s="35"/>
      <c r="T33" s="35"/>
      <c r="U33" s="36"/>
    </row>
    <row r="34" spans="1:21" s="34" customFormat="1" ht="48.75" customHeight="1" x14ac:dyDescent="0.25">
      <c r="A34" s="71" t="s">
        <v>70</v>
      </c>
      <c r="B34" s="72" t="s">
        <v>51</v>
      </c>
      <c r="C34" s="67">
        <v>0</v>
      </c>
      <c r="D34" s="67">
        <v>0</v>
      </c>
      <c r="E34" s="67">
        <v>0</v>
      </c>
      <c r="F34" s="73">
        <v>0</v>
      </c>
      <c r="G34" s="67">
        <v>0</v>
      </c>
      <c r="H34" s="74">
        <v>0</v>
      </c>
      <c r="I34" s="73">
        <v>0</v>
      </c>
      <c r="J34" s="54">
        <v>0</v>
      </c>
      <c r="K34" s="54">
        <v>0</v>
      </c>
      <c r="L34" s="73">
        <v>0</v>
      </c>
      <c r="M34" s="52" t="s">
        <v>54</v>
      </c>
      <c r="N34" s="37"/>
      <c r="O34" s="37"/>
      <c r="P34" s="37"/>
      <c r="Q34" s="37"/>
      <c r="R34" s="37"/>
      <c r="S34" s="37"/>
      <c r="T34" s="37"/>
      <c r="U34" s="38"/>
    </row>
    <row r="35" spans="1:21" s="43" customFormat="1" ht="13.5" customHeight="1" x14ac:dyDescent="0.25">
      <c r="A35" s="76"/>
      <c r="B35" s="77" t="s">
        <v>19</v>
      </c>
      <c r="C35" s="49">
        <f>SUM(C34)</f>
        <v>0</v>
      </c>
      <c r="D35" s="49">
        <f>SUM(D34)</f>
        <v>0</v>
      </c>
      <c r="E35" s="49">
        <f>SUM(E34:E34)</f>
        <v>0</v>
      </c>
      <c r="F35" s="49">
        <v>0</v>
      </c>
      <c r="G35" s="49">
        <f>SUM(G34)</f>
        <v>0</v>
      </c>
      <c r="H35" s="50">
        <v>0</v>
      </c>
      <c r="I35" s="51">
        <v>0</v>
      </c>
      <c r="J35" s="51">
        <f>SUM(J34:J34)</f>
        <v>0</v>
      </c>
      <c r="K35" s="51">
        <f>SUM(K34:K34)</f>
        <v>0</v>
      </c>
      <c r="L35" s="51">
        <v>0</v>
      </c>
      <c r="M35" s="78"/>
      <c r="N35" s="39"/>
      <c r="O35" s="39"/>
      <c r="P35" s="42"/>
      <c r="Q35" s="42"/>
      <c r="R35" s="42"/>
      <c r="S35" s="39"/>
      <c r="T35" s="39"/>
      <c r="U35" s="39"/>
    </row>
    <row r="36" spans="1:21" s="31" customFormat="1" ht="14.25" customHeight="1" x14ac:dyDescent="0.25">
      <c r="A36" s="25"/>
      <c r="B36" s="12" t="s">
        <v>29</v>
      </c>
      <c r="C36" s="14">
        <f>C13+C19+C23+C29+C32</f>
        <v>771996.21899999992</v>
      </c>
      <c r="D36" s="14">
        <f>D13+D19+D23+D29+D35</f>
        <v>693722.7</v>
      </c>
      <c r="E36" s="14">
        <f>E13+E19+E23+E29+E32+E35</f>
        <v>78273.518999999986</v>
      </c>
      <c r="F36" s="46">
        <v>0</v>
      </c>
      <c r="G36" s="46">
        <f>G13+G19+G23+G29+G32+G35</f>
        <v>671478.94998999999</v>
      </c>
      <c r="H36" s="46">
        <f>SUM(H13+H19+H23+H29+H35)</f>
        <v>0</v>
      </c>
      <c r="I36" s="46">
        <f ca="1">I13+I19+I23+I29+I32+I35</f>
        <v>606093.69984999998</v>
      </c>
      <c r="J36" s="46">
        <f>J13+J19+J23+J29+J32+J35</f>
        <v>65385.250140000004</v>
      </c>
      <c r="K36" s="46">
        <f>K13+K19+K23+K29+K35</f>
        <v>292645.98913999996</v>
      </c>
      <c r="L36" s="14">
        <f t="shared" ref="L36" si="3">K36/(C36+F36)*100</f>
        <v>37.907697205962606</v>
      </c>
      <c r="M36" s="13"/>
    </row>
    <row r="37" spans="1:21" s="4" customFormat="1" x14ac:dyDescent="0.25">
      <c r="C37" s="88"/>
      <c r="D37" s="89">
        <v>4</v>
      </c>
      <c r="E37" s="90">
        <v>21178.449089999998</v>
      </c>
      <c r="F37" s="7"/>
      <c r="G37" s="81">
        <f>SUM(G34:G35)</f>
        <v>0</v>
      </c>
      <c r="H37" s="8"/>
      <c r="I37" s="84">
        <v>33102.812140000002</v>
      </c>
      <c r="J37" s="84">
        <v>10102.64313</v>
      </c>
      <c r="K37" s="8"/>
    </row>
    <row r="38" spans="1:21" x14ac:dyDescent="0.25">
      <c r="C38" s="91"/>
      <c r="D38" s="85">
        <v>44440</v>
      </c>
      <c r="E38" s="85">
        <f>E37-E36</f>
        <v>-57095.069909999991</v>
      </c>
      <c r="F38" s="9"/>
      <c r="G38" s="82"/>
      <c r="H38" s="11"/>
      <c r="I38" s="85">
        <f ca="1">I37-I36</f>
        <v>-572990.88770999992</v>
      </c>
      <c r="J38" s="85">
        <f>J37-J36</f>
        <v>-55282.607010000007</v>
      </c>
      <c r="K38" s="10"/>
    </row>
    <row r="39" spans="1:21" x14ac:dyDescent="0.25">
      <c r="C39" s="92"/>
      <c r="E39" s="94"/>
      <c r="J39" s="86"/>
    </row>
    <row r="40" spans="1:21" x14ac:dyDescent="0.25">
      <c r="B40" s="6"/>
    </row>
  </sheetData>
  <mergeCells count="21">
    <mergeCell ref="B14:M14"/>
    <mergeCell ref="B8:M8"/>
    <mergeCell ref="B15:M15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  <mergeCell ref="B33:H33"/>
    <mergeCell ref="B24:M24"/>
    <mergeCell ref="B25:M25"/>
    <mergeCell ref="B20:M20"/>
    <mergeCell ref="B21:M21"/>
    <mergeCell ref="B30:I30"/>
  </mergeCells>
  <phoneticPr fontId="5" type="noConversion"/>
  <pageMargins left="0.59055118110236227" right="0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2023-02-06T05:33:34Z</dcterms:modified>
</cp:coreProperties>
</file>