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05" windowWidth="14805" windowHeight="7125"/>
  </bookViews>
  <sheets>
    <sheet name="2017" sheetId="5" r:id="rId1"/>
  </sheets>
  <definedNames>
    <definedName name="_xlnm.Print_Titles" localSheetId="0">'2017'!$5:$6</definedName>
  </definedNames>
  <calcPr calcId="125725"/>
</workbook>
</file>

<file path=xl/calcChain.xml><?xml version="1.0" encoding="utf-8"?>
<calcChain xmlns="http://schemas.openxmlformats.org/spreadsheetml/2006/main">
  <c r="G31" i="5"/>
  <c r="G27"/>
  <c r="G21"/>
  <c r="G16"/>
  <c r="G17"/>
  <c r="G18"/>
  <c r="G15"/>
  <c r="L31"/>
  <c r="L17"/>
  <c r="L18"/>
  <c r="I33"/>
  <c r="E32"/>
  <c r="D32"/>
  <c r="C32"/>
  <c r="E19"/>
  <c r="D19"/>
  <c r="G12"/>
  <c r="K12" s="1"/>
  <c r="G11"/>
  <c r="K11" s="1"/>
  <c r="G10"/>
  <c r="K10" s="1"/>
  <c r="G9"/>
  <c r="K9" s="1"/>
  <c r="K28"/>
  <c r="J28"/>
  <c r="I28"/>
  <c r="H28"/>
  <c r="G28"/>
  <c r="F28"/>
  <c r="K25"/>
  <c r="J25"/>
  <c r="I25"/>
  <c r="H25"/>
  <c r="G25"/>
  <c r="F25"/>
  <c r="K22"/>
  <c r="J22"/>
  <c r="I22"/>
  <c r="H22"/>
  <c r="G22"/>
  <c r="F22"/>
  <c r="K19"/>
  <c r="J19"/>
  <c r="I19"/>
  <c r="H19"/>
  <c r="F19"/>
  <c r="J13"/>
  <c r="I13"/>
  <c r="H13"/>
  <c r="F13"/>
  <c r="E9"/>
  <c r="E13" s="1"/>
  <c r="D13"/>
  <c r="C16"/>
  <c r="L16" s="1"/>
  <c r="C12"/>
  <c r="C11"/>
  <c r="L11" s="1"/>
  <c r="C15"/>
  <c r="L15" s="1"/>
  <c r="C10"/>
  <c r="E28"/>
  <c r="D28"/>
  <c r="C27"/>
  <c r="L27" s="1"/>
  <c r="D22"/>
  <c r="E22"/>
  <c r="C21"/>
  <c r="L21" s="1"/>
  <c r="L22" s="1"/>
  <c r="D25"/>
  <c r="C24"/>
  <c r="L24" s="1"/>
  <c r="E25"/>
  <c r="L10" l="1"/>
  <c r="C9"/>
  <c r="L9" s="1"/>
  <c r="C13"/>
  <c r="F33"/>
  <c r="C19"/>
  <c r="J33"/>
  <c r="H33"/>
  <c r="C25"/>
  <c r="E33"/>
  <c r="C22"/>
  <c r="C28"/>
  <c r="G13"/>
  <c r="G33" s="1"/>
  <c r="G19"/>
  <c r="L12"/>
  <c r="D33"/>
  <c r="K13"/>
  <c r="K33" s="1"/>
  <c r="C33" l="1"/>
</calcChain>
</file>

<file path=xl/sharedStrings.xml><?xml version="1.0" encoding="utf-8"?>
<sst xmlns="http://schemas.openxmlformats.org/spreadsheetml/2006/main" count="74" uniqueCount="68">
  <si>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</si>
  <si>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</si>
  <si>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</si>
  <si>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</si>
  <si>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</si>
  <si>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</si>
  <si>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</si>
  <si>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</si>
  <si>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</si>
  <si>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</si>
  <si>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</si>
  <si>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</si>
  <si>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</si>
  <si>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Инженерные сети к многоквартирным жилым домам № 15, № 17 по ул. Молодежная в пгт. Березово Березовского района</t>
  </si>
  <si>
    <t>4.1.</t>
  </si>
  <si>
    <t>5.</t>
  </si>
  <si>
    <t>5.1.</t>
  </si>
  <si>
    <t>Детский сад на 60 мест в с. Саранпауль Березовского района</t>
  </si>
  <si>
    <t>Муниципальная программа «Развитие образования в Березовском районе на 2016-2020 годы»</t>
  </si>
  <si>
    <t>Муниципальная программа «Обеспечение доступным и комфортным жильем жителей  Березовского района в 2016-2020 годах»</t>
  </si>
  <si>
    <t xml:space="preserve">Муниципальная программа «Развитие транспортной системы Березовского района на 2016– 2020 годы» </t>
  </si>
  <si>
    <t>Строительство автодороги по ул. Механическая, ул. Дуркина в пгт. Березово, Березовского района</t>
  </si>
  <si>
    <t>Муниципальная программа «Защита населения и территории от чрезвычайных ситуаций, обеспечение пожарной безопасности в Березовском районе на 2016-2020 годы»</t>
  </si>
  <si>
    <t>Пожарный водоем в п. Сосьва, Березовского района</t>
  </si>
  <si>
    <t xml:space="preserve">Муниципальная программа «Обеспечение экологической безопасности Березовского района на 2016 – 2020 годы» </t>
  </si>
  <si>
    <t xml:space="preserve">Капитальные вложения на текущий год
(тыс.руб.)
</t>
  </si>
  <si>
    <t>Инженерные сети к многоквартирному жилому дому по ул. Транспортная, 33 в пгт. Игрим Березовского района</t>
  </si>
  <si>
    <t>1.4.</t>
  </si>
  <si>
    <t>1.3.</t>
  </si>
  <si>
    <t xml:space="preserve">Образовательно-культурный комплекс в п. Теги, Березовского района </t>
  </si>
  <si>
    <t>Средняя общеобразовательная школа в п. Приполярный</t>
  </si>
  <si>
    <t>Отчет о ходе строительства и приобретения объектов</t>
  </si>
  <si>
    <t>на 01.04.2017 года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</si>
  <si>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</si>
  <si>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</si>
  <si>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</si>
  <si>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</si>
  <si>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Профинансировано МО в 2017 году  (кассовые расходы) за счёт: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</si>
  <si>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</si>
  <si>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</si>
  <si>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</si>
  <si>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</si>
  <si>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</si>
  <si>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</si>
  <si>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</si>
  <si>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 xml:space="preserve">СМР - № аукциона 0187300012415000102, заключен МК № 73/15 от 23.10.2015 с ООО Радужный, срок выполнения работ 20.12.16 г. (На основании Решения Арбитражного суда срок окончания работ продлен до 31.10.2017)  на объекте выполнены земляные работы-100%,фундамент-100%, строительство ВЛ-100%, строительство наружных сетей ТВС - 45%, строительство наружных сетей канализации - 100%. Ведутся работы по кирпичной кладке 1 этажа, гидроизоляции и утеплению стен подвала. Готовность объекта – 39%. </t>
  </si>
  <si>
    <t xml:space="preserve">СМР-  № аукциона 0187300012411000157, заключен МК № 78/11 от 08.11.2011  с ООО "Строй-М", г. Москва, срок исполнения контракта 01.08.2012, ведется процедура рсторжения МК. На объекте выполнены работы - полностью возведен корпус здания, установлены окна, выполнена кровля. Общий процент готовности – 65%. В связи с появившимися в ходе строительства доп. объёмами работ, проведена корректировка ПСД, получено положительное заключение экспертизы. На данный момент работы на объекте не ведутся. 
 После расторжения контракта и утверждения откорректированной проектно-сметной документации планируется объявить аукцион на завершение строительства объекта. Планируемый ввод объекта в эксплуатацию декабрь 2017 года. </t>
  </si>
  <si>
    <t>На объекте выполнены сети тепловодоснабжения, газоснабжения, электроснабжения. Процент готовности объекта - 90%. Ведется корректировка ПСД (канализация), заключен договор № 36-16 от 14.11.2016 года, срок выполнения работ январь 2017 года.  В настоящее время корректировка ПСД выполнена и  направлена на повторную экспертизу достоверности сметной стоимости, на отчетную дату результаты экспертизы не получены.</t>
  </si>
  <si>
    <t xml:space="preserve">В связи с низкими темпами работы Подрядной организации в соответствии с Решением Арбитражного суда ХМАО МК № 2/15 от 13.01.2015 г. с ООО "ГамбитСтрой" расторгнут. Готовится документация для проведения аукциона на завершение строительства. Проведение аукциона запланировано на апрель 2017 года. Процент готовности-18%. </t>
  </si>
  <si>
    <t>В апреле месяце планируется проведение аукциона на строительства объекта.</t>
  </si>
  <si>
    <t>СМР-15.06.16г. Проведен аукцион № 0187300012416000101, заключен муниципальный контракт № 21/16 от 26.06.16г. ООО "Лана", срок выполнения 20.09.2017 года, работы осуществляются в соответствии с графиком производства работ. Материалы и комплектующие - 100%, устройство асфальтного полотна-60%.</t>
  </si>
  <si>
    <t>СМР - № аукциона 0187300012416000050, заключен муниципальный контракт на завершение работ № 12/16 от 11.05.16 с ООО "Архстройпроект"(цена МК 12 023,97 тыс. руб., срок выполнения работ 25.11.16 г.) Видеонаблюдение-80%, пож. сигнализация-80%, отделочные работы-95%. На отчетную дату готовность объекта 98 %. Срок окончания работ на объекте август 2017 года.</t>
  </si>
  <si>
    <t>№ извещения 0387300106017000002, заключен МК № 03/12/16Д от 02.02.17 г. на оказание услуг по проведению проверки достоверности определения сметной стоимости строительства, ПСД находится на экспертизе, на отчетную дату результаты не получены.</t>
  </si>
  <si>
    <t>Полигон ТКО в Березовском районе</t>
  </si>
  <si>
    <t>Полигон ТКО в п. Светлый - ведется работа по проведению публичных слушаний</t>
  </si>
  <si>
    <t>2.3.</t>
  </si>
  <si>
    <t>Приобретение жилых помещений</t>
  </si>
  <si>
    <t>2.4.</t>
  </si>
  <si>
    <t>Предоставление гражданам выкупной стоимости</t>
  </si>
  <si>
    <t>6.</t>
  </si>
  <si>
    <t>Муниципальная программа "Социальная поддержка жителей Березовского района на 2016-2020 годы"</t>
  </si>
  <si>
    <t>Подпрограмма "Преодоление социальной исключенности"</t>
  </si>
  <si>
    <t>6.1.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</si>
  <si>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</si>
  <si>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</si>
  <si>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В 1 квартале 2017на площадке Сбербанк АСТ размещено 7 аукционов по приобретению 19 квартир.</t>
  </si>
  <si>
    <t>Четырем гражданам-собственникам направлены уведомления о возможном получении выкупной стоимости, гражданами документы для заключения договоров купли-продажи не предоставлялись</t>
  </si>
  <si>
    <t>21.02.2017 года с Департаментом строительства автономного округа подписано Соглашение о предоставлении субсидии, в связи с внесением изменений 24.03.2017 в государственную программу, вносятся изменения в план-график для проведения аукционов в апреле 2017 года.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</si>
</sst>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7" fillId="2" borderId="1" xfId="0" applyNumberFormat="1" applyFont="1" applyFill="1" applyBorder="1" applyAlignment="1">
      <alignment horizontal="left" vertical="center" wrapText="1" shrinkToFit="1"/>
    </xf>
    <xf numFmtId="164" fontId="3" fillId="2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1" zoomScaleNormal="71" workbookViewId="0">
      <selection activeCell="B11" sqref="B11"/>
    </sheetView>
  </sheetViews>
  <sheetFormatPr defaultColWidth="8.85546875" defaultRowHeight="15"/>
  <cols>
    <col min="1" max="1" width="6.140625" style="1" customWidth="1"/>
    <col min="2" max="2" width="30.5703125" style="1" customWidth="1"/>
    <col min="3" max="3" width="9.140625" style="2" customWidth="1"/>
    <col min="4" max="4" width="10.42578125" style="2" customWidth="1"/>
    <col min="5" max="5" width="9.140625" style="2" customWidth="1"/>
    <col min="6" max="6" width="13" style="22" customWidth="1"/>
    <col min="7" max="8" width="9.140625" style="1" customWidth="1"/>
    <col min="9" max="9" width="10.5703125" style="1" customWidth="1"/>
    <col min="10" max="10" width="9.140625" style="1" customWidth="1"/>
    <col min="11" max="12" width="15.85546875" style="1" customWidth="1"/>
    <col min="13" max="13" width="64.5703125" style="1" customWidth="1"/>
    <col min="14" max="16384" width="8.85546875" style="1"/>
  </cols>
  <sheetData>
    <row r="1" spans="1:13" ht="15.9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7.100000000000001" customHeight="1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100000000000001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45" customHeight="1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63.6" customHeight="1">
      <c r="A5" s="47" t="s">
        <v>1</v>
      </c>
      <c r="B5" s="46" t="s">
        <v>33</v>
      </c>
      <c r="C5" s="46" t="s">
        <v>25</v>
      </c>
      <c r="D5" s="46"/>
      <c r="E5" s="46"/>
      <c r="F5" s="54" t="s">
        <v>36</v>
      </c>
      <c r="G5" s="60" t="s">
        <v>37</v>
      </c>
      <c r="H5" s="60"/>
      <c r="I5" s="60"/>
      <c r="J5" s="60"/>
      <c r="K5" s="44" t="s">
        <v>41</v>
      </c>
      <c r="L5" s="44" t="s">
        <v>42</v>
      </c>
      <c r="M5" s="54" t="s">
        <v>43</v>
      </c>
    </row>
    <row r="6" spans="1:13" ht="88.5" customHeight="1">
      <c r="A6" s="47"/>
      <c r="B6" s="46"/>
      <c r="C6" s="16" t="s">
        <v>2</v>
      </c>
      <c r="D6" s="6" t="s">
        <v>34</v>
      </c>
      <c r="E6" s="6" t="s">
        <v>35</v>
      </c>
      <c r="F6" s="55"/>
      <c r="G6" s="16" t="s">
        <v>2</v>
      </c>
      <c r="H6" s="23" t="s">
        <v>38</v>
      </c>
      <c r="I6" s="23" t="s">
        <v>39</v>
      </c>
      <c r="J6" s="23" t="s">
        <v>40</v>
      </c>
      <c r="K6" s="45"/>
      <c r="L6" s="45"/>
      <c r="M6" s="55"/>
    </row>
    <row r="7" spans="1:13" ht="17.45" customHeight="1">
      <c r="A7" s="16">
        <v>1</v>
      </c>
      <c r="B7" s="15">
        <v>2</v>
      </c>
      <c r="C7" s="16">
        <v>3</v>
      </c>
      <c r="D7" s="6">
        <v>4</v>
      </c>
      <c r="E7" s="6">
        <v>5</v>
      </c>
      <c r="F7" s="14">
        <v>6</v>
      </c>
      <c r="G7" s="1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14">
        <v>13</v>
      </c>
    </row>
    <row r="8" spans="1:13" s="8" customFormat="1" ht="23.1" customHeight="1">
      <c r="A8" s="7" t="s">
        <v>0</v>
      </c>
      <c r="B8" s="43" t="s">
        <v>18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8" customFormat="1" ht="101.25" customHeight="1">
      <c r="A9" s="16" t="s">
        <v>4</v>
      </c>
      <c r="B9" s="26" t="s">
        <v>12</v>
      </c>
      <c r="C9" s="13">
        <f t="shared" ref="C9:C12" si="0">D9+E9</f>
        <v>176953.60000000001</v>
      </c>
      <c r="D9" s="38">
        <v>159726.1</v>
      </c>
      <c r="E9" s="39">
        <f>500+16727.5</f>
        <v>17227.5</v>
      </c>
      <c r="F9" s="39"/>
      <c r="G9" s="38">
        <f t="shared" ref="G9:G12" si="1">H9+I9+J9</f>
        <v>23315.4</v>
      </c>
      <c r="H9" s="38"/>
      <c r="I9" s="38">
        <v>20983.9</v>
      </c>
      <c r="J9" s="38">
        <v>2331.5</v>
      </c>
      <c r="K9" s="38">
        <f t="shared" ref="K9:K12" si="2">G9</f>
        <v>23315.4</v>
      </c>
      <c r="L9" s="38">
        <f>K9/(C9+F9)*100</f>
        <v>13.17599641940034</v>
      </c>
      <c r="M9" s="33" t="s">
        <v>45</v>
      </c>
    </row>
    <row r="10" spans="1:13" s="8" customFormat="1" ht="145.5" customHeight="1">
      <c r="A10" s="16" t="s">
        <v>11</v>
      </c>
      <c r="B10" s="27" t="s">
        <v>17</v>
      </c>
      <c r="C10" s="13">
        <f t="shared" si="0"/>
        <v>59788.6</v>
      </c>
      <c r="D10" s="38">
        <v>53809.7</v>
      </c>
      <c r="E10" s="39">
        <v>5978.9</v>
      </c>
      <c r="F10" s="39"/>
      <c r="G10" s="38">
        <f t="shared" si="1"/>
        <v>0</v>
      </c>
      <c r="H10" s="38"/>
      <c r="I10" s="38"/>
      <c r="J10" s="38"/>
      <c r="K10" s="38">
        <f t="shared" si="2"/>
        <v>0</v>
      </c>
      <c r="L10" s="38">
        <f t="shared" ref="L10:L12" si="3">K10/(C10+F10)*100</f>
        <v>0</v>
      </c>
      <c r="M10" s="33" t="s">
        <v>46</v>
      </c>
    </row>
    <row r="11" spans="1:13" s="9" customFormat="1" ht="80.25" customHeight="1">
      <c r="A11" s="16" t="s">
        <v>28</v>
      </c>
      <c r="B11" s="27" t="s">
        <v>29</v>
      </c>
      <c r="C11" s="13">
        <f t="shared" si="0"/>
        <v>500</v>
      </c>
      <c r="D11" s="18"/>
      <c r="E11" s="39">
        <v>500</v>
      </c>
      <c r="F11" s="39">
        <v>4384.2</v>
      </c>
      <c r="G11" s="38">
        <f t="shared" si="1"/>
        <v>0</v>
      </c>
      <c r="H11" s="38"/>
      <c r="I11" s="38"/>
      <c r="J11" s="38"/>
      <c r="K11" s="38">
        <f t="shared" si="2"/>
        <v>0</v>
      </c>
      <c r="L11" s="38">
        <f t="shared" si="3"/>
        <v>0</v>
      </c>
      <c r="M11" s="33" t="s">
        <v>51</v>
      </c>
    </row>
    <row r="12" spans="1:13" s="9" customFormat="1" ht="58.5" customHeight="1">
      <c r="A12" s="40" t="s">
        <v>27</v>
      </c>
      <c r="B12" s="27" t="s">
        <v>30</v>
      </c>
      <c r="C12" s="13">
        <f t="shared" si="0"/>
        <v>19.8</v>
      </c>
      <c r="D12" s="18"/>
      <c r="E12" s="39">
        <v>19.8</v>
      </c>
      <c r="F12" s="39"/>
      <c r="G12" s="38">
        <f t="shared" si="1"/>
        <v>19.8</v>
      </c>
      <c r="H12" s="38"/>
      <c r="I12" s="38"/>
      <c r="J12" s="38">
        <v>19.8</v>
      </c>
      <c r="K12" s="38">
        <f t="shared" si="2"/>
        <v>19.8</v>
      </c>
      <c r="L12" s="38">
        <f t="shared" si="3"/>
        <v>100</v>
      </c>
      <c r="M12" s="33" t="s">
        <v>52</v>
      </c>
    </row>
    <row r="13" spans="1:13" s="9" customFormat="1" ht="20.45" customHeight="1">
      <c r="A13" s="16"/>
      <c r="B13" s="28" t="s">
        <v>64</v>
      </c>
      <c r="C13" s="18">
        <f>SUM(C9:C12)</f>
        <v>237262</v>
      </c>
      <c r="D13" s="18">
        <f>SUM(D9:D12)</f>
        <v>213535.8</v>
      </c>
      <c r="E13" s="18">
        <f>SUM(E9:E12)</f>
        <v>23726.2</v>
      </c>
      <c r="F13" s="18">
        <f>SUM(F9:F12)</f>
        <v>4384.2</v>
      </c>
      <c r="G13" s="18">
        <f>SUM(G9:G12)</f>
        <v>23335.200000000001</v>
      </c>
      <c r="H13" s="18">
        <f>SUM(H9:H12)</f>
        <v>0</v>
      </c>
      <c r="I13" s="18">
        <f>SUM(I9:I12)</f>
        <v>20983.9</v>
      </c>
      <c r="J13" s="18">
        <f>SUM(J9:J12)</f>
        <v>2351.3000000000002</v>
      </c>
      <c r="K13" s="18">
        <f>SUM(K9:K12)</f>
        <v>23335.200000000001</v>
      </c>
      <c r="L13" s="18"/>
      <c r="M13" s="19"/>
    </row>
    <row r="14" spans="1:13" s="9" customFormat="1" ht="20.45" customHeight="1">
      <c r="A14" s="21" t="s">
        <v>5</v>
      </c>
      <c r="B14" s="61" t="s">
        <v>19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s="9" customFormat="1" ht="66.75" customHeight="1">
      <c r="A15" s="17" t="s">
        <v>6</v>
      </c>
      <c r="B15" s="29" t="s">
        <v>13</v>
      </c>
      <c r="C15" s="13">
        <f>D15+E15</f>
        <v>10046.6</v>
      </c>
      <c r="D15" s="13">
        <v>8037.3</v>
      </c>
      <c r="E15" s="13">
        <v>2009.3</v>
      </c>
      <c r="F15" s="13"/>
      <c r="G15" s="13">
        <f>H15+I15+J15</f>
        <v>0</v>
      </c>
      <c r="H15" s="13"/>
      <c r="I15" s="13"/>
      <c r="J15" s="13"/>
      <c r="K15" s="13"/>
      <c r="L15" s="38">
        <f>K15/(C15+F15)*100</f>
        <v>0</v>
      </c>
      <c r="M15" s="30" t="s">
        <v>48</v>
      </c>
    </row>
    <row r="16" spans="1:13" ht="80.25" customHeight="1">
      <c r="A16" s="15" t="s">
        <v>7</v>
      </c>
      <c r="B16" s="30" t="s">
        <v>26</v>
      </c>
      <c r="C16" s="13">
        <f>D16+E16</f>
        <v>2868.7</v>
      </c>
      <c r="D16" s="13">
        <v>2294.9</v>
      </c>
      <c r="E16" s="13">
        <v>573.79999999999995</v>
      </c>
      <c r="F16" s="13"/>
      <c r="G16" s="13">
        <f t="shared" ref="G16:G18" si="4">H16+I16+J16</f>
        <v>0</v>
      </c>
      <c r="H16" s="13"/>
      <c r="I16" s="13"/>
      <c r="J16" s="13"/>
      <c r="K16" s="13"/>
      <c r="L16" s="38">
        <f t="shared" ref="L16:L18" si="5">K16/(C16+F16)*100</f>
        <v>0</v>
      </c>
      <c r="M16" s="30" t="s">
        <v>47</v>
      </c>
    </row>
    <row r="17" spans="1:13" ht="72.599999999999994" customHeight="1">
      <c r="A17" s="34" t="s">
        <v>55</v>
      </c>
      <c r="B17" s="30" t="s">
        <v>56</v>
      </c>
      <c r="C17" s="13">
        <v>36073.699999999997</v>
      </c>
      <c r="D17" s="13">
        <v>26323.1</v>
      </c>
      <c r="E17" s="13">
        <v>9750.6</v>
      </c>
      <c r="F17" s="13"/>
      <c r="G17" s="13">
        <f t="shared" si="4"/>
        <v>0</v>
      </c>
      <c r="H17" s="13"/>
      <c r="I17" s="13"/>
      <c r="J17" s="13"/>
      <c r="K17" s="13"/>
      <c r="L17" s="38">
        <f t="shared" si="5"/>
        <v>0</v>
      </c>
      <c r="M17" s="42" t="s">
        <v>67</v>
      </c>
    </row>
    <row r="18" spans="1:13" ht="72.599999999999994" customHeight="1">
      <c r="A18" s="34" t="s">
        <v>57</v>
      </c>
      <c r="B18" s="30" t="s">
        <v>58</v>
      </c>
      <c r="C18" s="13">
        <v>1752.2</v>
      </c>
      <c r="D18" s="13"/>
      <c r="E18" s="13">
        <v>1752.2</v>
      </c>
      <c r="F18" s="13"/>
      <c r="G18" s="13">
        <f t="shared" si="4"/>
        <v>0</v>
      </c>
      <c r="H18" s="13"/>
      <c r="I18" s="13"/>
      <c r="J18" s="13"/>
      <c r="K18" s="13"/>
      <c r="L18" s="38">
        <f t="shared" si="5"/>
        <v>0</v>
      </c>
      <c r="M18" s="42" t="s">
        <v>66</v>
      </c>
    </row>
    <row r="19" spans="1:13" s="9" customFormat="1" ht="21.6" customHeight="1">
      <c r="A19" s="11"/>
      <c r="B19" s="28" t="s">
        <v>64</v>
      </c>
      <c r="C19" s="18">
        <f>SUM(C15:C18)</f>
        <v>50741.2</v>
      </c>
      <c r="D19" s="18">
        <f>SUM(D15:D18)</f>
        <v>36655.300000000003</v>
      </c>
      <c r="E19" s="18">
        <f>SUM(E15:E18)</f>
        <v>14085.900000000001</v>
      </c>
      <c r="F19" s="18">
        <f t="shared" ref="F19:K19" si="6">SUM(F15:F16)</f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/>
      <c r="M19" s="18"/>
    </row>
    <row r="20" spans="1:13" s="9" customFormat="1" ht="19.5" customHeight="1">
      <c r="A20" s="21" t="s">
        <v>9</v>
      </c>
      <c r="B20" s="61" t="s">
        <v>20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s="8" customFormat="1" ht="72.75" customHeight="1">
      <c r="A21" s="5" t="s">
        <v>8</v>
      </c>
      <c r="B21" s="31" t="s">
        <v>21</v>
      </c>
      <c r="C21" s="13">
        <f>D21+E21</f>
        <v>10389.200000000001</v>
      </c>
      <c r="D21" s="13">
        <v>9869.7000000000007</v>
      </c>
      <c r="E21" s="13">
        <v>519.5</v>
      </c>
      <c r="F21" s="18"/>
      <c r="G21" s="38">
        <f>H21+I21+J21</f>
        <v>0</v>
      </c>
      <c r="H21" s="38"/>
      <c r="I21" s="38"/>
      <c r="J21" s="38"/>
      <c r="K21" s="38"/>
      <c r="L21" s="38">
        <f>K21/(C21+F21)*100</f>
        <v>0</v>
      </c>
      <c r="M21" s="33" t="s">
        <v>50</v>
      </c>
    </row>
    <row r="22" spans="1:13" s="9" customFormat="1" ht="21" customHeight="1">
      <c r="A22" s="25"/>
      <c r="B22" s="28" t="s">
        <v>64</v>
      </c>
      <c r="C22" s="18">
        <f>SUM(C21:C21)</f>
        <v>10389.200000000001</v>
      </c>
      <c r="D22" s="18">
        <f>SUM(D21:D21)</f>
        <v>9869.7000000000007</v>
      </c>
      <c r="E22" s="18">
        <f>SUM(E21:E21)</f>
        <v>519.5</v>
      </c>
      <c r="F22" s="18">
        <f t="shared" ref="F22:L22" si="7">SUM(F21:F21)</f>
        <v>0</v>
      </c>
      <c r="G22" s="18">
        <f t="shared" si="7"/>
        <v>0</v>
      </c>
      <c r="H22" s="18">
        <f t="shared" si="7"/>
        <v>0</v>
      </c>
      <c r="I22" s="18">
        <f t="shared" si="7"/>
        <v>0</v>
      </c>
      <c r="J22" s="18">
        <f t="shared" si="7"/>
        <v>0</v>
      </c>
      <c r="K22" s="18">
        <f t="shared" si="7"/>
        <v>0</v>
      </c>
      <c r="L22" s="18">
        <f t="shared" si="7"/>
        <v>0</v>
      </c>
      <c r="M22" s="20"/>
    </row>
    <row r="23" spans="1:13" s="9" customFormat="1" ht="19.5" customHeight="1">
      <c r="A23" s="21" t="s">
        <v>10</v>
      </c>
      <c r="B23" s="61" t="s">
        <v>22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s="9" customFormat="1" ht="27.95" customHeight="1">
      <c r="A24" s="5" t="s">
        <v>14</v>
      </c>
      <c r="B24" s="30" t="s">
        <v>23</v>
      </c>
      <c r="C24" s="13">
        <f>D24+E24</f>
        <v>3356</v>
      </c>
      <c r="D24" s="38">
        <v>2349.1999999999998</v>
      </c>
      <c r="E24" s="38">
        <v>1006.8</v>
      </c>
      <c r="F24" s="38"/>
      <c r="G24" s="38"/>
      <c r="H24" s="38"/>
      <c r="I24" s="38"/>
      <c r="J24" s="38"/>
      <c r="K24" s="38"/>
      <c r="L24" s="38">
        <f>K24/(C24+F24)*100</f>
        <v>0</v>
      </c>
      <c r="M24" s="33" t="s">
        <v>49</v>
      </c>
    </row>
    <row r="25" spans="1:13" s="9" customFormat="1" ht="19.5" customHeight="1">
      <c r="A25" s="21"/>
      <c r="B25" s="28" t="s">
        <v>64</v>
      </c>
      <c r="C25" s="18">
        <f>SUM(C24:C24)</f>
        <v>3356</v>
      </c>
      <c r="D25" s="18">
        <f>SUM(D24:D24)</f>
        <v>2349.1999999999998</v>
      </c>
      <c r="E25" s="18">
        <f>SUM(E24:E24)</f>
        <v>1006.8</v>
      </c>
      <c r="F25" s="18">
        <f t="shared" ref="F25:K25" si="8">SUM(F24:F24)</f>
        <v>0</v>
      </c>
      <c r="G25" s="18">
        <f t="shared" si="8"/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8">
        <f t="shared" si="8"/>
        <v>0</v>
      </c>
      <c r="L25" s="18"/>
      <c r="M25" s="20"/>
    </row>
    <row r="26" spans="1:13" s="9" customFormat="1" ht="21" customHeight="1">
      <c r="A26" s="21" t="s">
        <v>15</v>
      </c>
      <c r="B26" s="61" t="s">
        <v>24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s="9" customFormat="1" ht="33" customHeight="1">
      <c r="A27" s="5" t="s">
        <v>16</v>
      </c>
      <c r="B27" s="32" t="s">
        <v>53</v>
      </c>
      <c r="C27" s="13">
        <f>D27+E27</f>
        <v>2200.1</v>
      </c>
      <c r="D27" s="18"/>
      <c r="E27" s="13">
        <v>2200.1</v>
      </c>
      <c r="F27" s="13"/>
      <c r="G27" s="38">
        <f>H27+I27+J27</f>
        <v>0</v>
      </c>
      <c r="H27" s="38"/>
      <c r="I27" s="38"/>
      <c r="J27" s="38"/>
      <c r="K27" s="38"/>
      <c r="L27" s="38">
        <f>K27/(C27+F27)*100</f>
        <v>0</v>
      </c>
      <c r="M27" s="33" t="s">
        <v>54</v>
      </c>
    </row>
    <row r="28" spans="1:13" s="9" customFormat="1" ht="18.95" customHeight="1">
      <c r="A28" s="21"/>
      <c r="B28" s="28" t="s">
        <v>64</v>
      </c>
      <c r="C28" s="18">
        <f>SUM(C27)</f>
        <v>2200.1</v>
      </c>
      <c r="D28" s="18">
        <f>SUM(D27)</f>
        <v>0</v>
      </c>
      <c r="E28" s="18">
        <f>SUM(E27)</f>
        <v>2200.1</v>
      </c>
      <c r="F28" s="18">
        <f t="shared" ref="F28:K28" si="9">SUM(F27)</f>
        <v>0</v>
      </c>
      <c r="G28" s="18">
        <f t="shared" si="9"/>
        <v>0</v>
      </c>
      <c r="H28" s="18">
        <f t="shared" si="9"/>
        <v>0</v>
      </c>
      <c r="I28" s="18">
        <f t="shared" si="9"/>
        <v>0</v>
      </c>
      <c r="J28" s="18">
        <f t="shared" si="9"/>
        <v>0</v>
      </c>
      <c r="K28" s="18">
        <f t="shared" si="9"/>
        <v>0</v>
      </c>
      <c r="L28" s="18"/>
      <c r="M28" s="19"/>
    </row>
    <row r="29" spans="1:13" s="9" customFormat="1" ht="18.95" customHeight="1">
      <c r="A29" s="21" t="s">
        <v>59</v>
      </c>
      <c r="B29" s="48" t="s">
        <v>60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</row>
    <row r="30" spans="1:13" s="9" customFormat="1" ht="18.95" customHeight="1">
      <c r="A30" s="21"/>
      <c r="B30" s="51" t="s">
        <v>61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1:13" s="9" customFormat="1" ht="84.75" customHeight="1">
      <c r="A31" s="21" t="s">
        <v>62</v>
      </c>
      <c r="B31" s="30" t="s">
        <v>63</v>
      </c>
      <c r="C31" s="13">
        <v>50320.800000000003</v>
      </c>
      <c r="D31" s="13">
        <v>50320.800000000003</v>
      </c>
      <c r="E31" s="13">
        <v>0</v>
      </c>
      <c r="F31" s="30"/>
      <c r="G31" s="13">
        <f>H31+I31+J31</f>
        <v>0</v>
      </c>
      <c r="H31" s="30"/>
      <c r="I31" s="30"/>
      <c r="J31" s="30"/>
      <c r="K31" s="30"/>
      <c r="L31" s="13">
        <f>K31/(C31+F31)*100</f>
        <v>0</v>
      </c>
      <c r="M31" s="41" t="s">
        <v>65</v>
      </c>
    </row>
    <row r="32" spans="1:13" s="9" customFormat="1" ht="16.5" customHeight="1">
      <c r="A32" s="21"/>
      <c r="B32" s="28" t="s">
        <v>64</v>
      </c>
      <c r="C32" s="18">
        <f>C31</f>
        <v>50320.800000000003</v>
      </c>
      <c r="D32" s="18">
        <f>D31</f>
        <v>50320.800000000003</v>
      </c>
      <c r="E32" s="18">
        <f>E31</f>
        <v>0</v>
      </c>
      <c r="F32" s="35"/>
      <c r="G32" s="35"/>
      <c r="H32" s="35"/>
      <c r="I32" s="35"/>
      <c r="J32" s="35"/>
      <c r="K32" s="35"/>
      <c r="L32" s="35"/>
      <c r="M32" s="35"/>
    </row>
    <row r="33" spans="1:13" s="8" customFormat="1" ht="22.5" customHeight="1">
      <c r="A33" s="5"/>
      <c r="B33" s="36" t="s">
        <v>3</v>
      </c>
      <c r="C33" s="37">
        <f>C13+C19+C22+C25+C28+C32</f>
        <v>354269.3</v>
      </c>
      <c r="D33" s="37">
        <f>D13+D19+D22+D25+D28+D32</f>
        <v>312730.8</v>
      </c>
      <c r="E33" s="37">
        <f>E13+E19+E22+E25+E28+E32</f>
        <v>41538.500000000007</v>
      </c>
      <c r="F33" s="37">
        <f>F13+F19+F22+F25+F32</f>
        <v>4384.2</v>
      </c>
      <c r="G33" s="37">
        <f>G13+G19+G22+G25+G28+G32</f>
        <v>23335.200000000001</v>
      </c>
      <c r="H33" s="37">
        <f>H13+H19+H22+H25+H28+H32</f>
        <v>0</v>
      </c>
      <c r="I33" s="37">
        <f>I13+I19+I22+I25+I28+I32</f>
        <v>20983.9</v>
      </c>
      <c r="J33" s="37">
        <f>J13+J19+J22+J25+J28+J32</f>
        <v>2351.3000000000002</v>
      </c>
      <c r="K33" s="37">
        <f>K13+K19+K22+K25+K28+K32</f>
        <v>23335.200000000001</v>
      </c>
      <c r="L33" s="37"/>
      <c r="M33" s="12"/>
    </row>
    <row r="34" spans="1:13" s="9" customFormat="1">
      <c r="C34" s="10"/>
      <c r="D34" s="10"/>
      <c r="E34" s="10"/>
      <c r="F34" s="10"/>
    </row>
    <row r="35" spans="1:13">
      <c r="C35" s="3"/>
    </row>
    <row r="36" spans="1:13">
      <c r="C36" s="3"/>
      <c r="E36" s="4"/>
      <c r="F36" s="4"/>
    </row>
    <row r="39" spans="1:13">
      <c r="C39" s="3"/>
    </row>
  </sheetData>
  <mergeCells count="19">
    <mergeCell ref="B29:M29"/>
    <mergeCell ref="B30:M30"/>
    <mergeCell ref="M5:M6"/>
    <mergeCell ref="A1:M1"/>
    <mergeCell ref="A2:M2"/>
    <mergeCell ref="A3:M3"/>
    <mergeCell ref="A4:M4"/>
    <mergeCell ref="F5:F6"/>
    <mergeCell ref="G5:J5"/>
    <mergeCell ref="B23:M23"/>
    <mergeCell ref="B26:M26"/>
    <mergeCell ref="B14:M14"/>
    <mergeCell ref="B20:M20"/>
    <mergeCell ref="B8:M8"/>
    <mergeCell ref="K5:K6"/>
    <mergeCell ref="B5:B6"/>
    <mergeCell ref="A5:A6"/>
    <mergeCell ref="C5:E5"/>
    <mergeCell ref="L5:L6"/>
  </mergeCells>
  <phoneticPr fontId="5" type="noConversion"/>
  <pageMargins left="0.19685039370078741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2017-04-06T11:12:54Z</dcterms:modified>
</cp:coreProperties>
</file>