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05" windowWidth="14805" windowHeight="7125"/>
  </bookViews>
  <sheets>
    <sheet name="2018" sheetId="5" r:id="rId1"/>
  </sheets>
  <definedNames>
    <definedName name="_xlnm.Print_Titles" localSheetId="0">'2018'!$5:$6</definedName>
  </definedNames>
  <calcPr calcId="145621"/>
</workbook>
</file>

<file path=xl/calcChain.xml><?xml version="1.0" encoding="utf-8"?>
<calcChain xmlns="http://schemas.openxmlformats.org/spreadsheetml/2006/main">
  <c r="C18" i="5" l="1"/>
  <c r="D39" i="5"/>
  <c r="E39" i="5"/>
  <c r="F39" i="5"/>
  <c r="G39" i="5"/>
  <c r="H39" i="5"/>
  <c r="I39" i="5"/>
  <c r="J39" i="5"/>
  <c r="K39" i="5"/>
  <c r="L39" i="5"/>
  <c r="C39" i="5"/>
  <c r="L36" i="5"/>
  <c r="D26" i="5" l="1"/>
  <c r="E26" i="5"/>
  <c r="F26" i="5"/>
  <c r="H26" i="5"/>
  <c r="I26" i="5"/>
  <c r="J26" i="5"/>
  <c r="K26" i="5"/>
  <c r="C26" i="5"/>
  <c r="L26" i="5"/>
  <c r="L25" i="5"/>
  <c r="D20" i="5"/>
  <c r="E20" i="5"/>
  <c r="F20" i="5"/>
  <c r="G20" i="5"/>
  <c r="H20" i="5"/>
  <c r="I20" i="5"/>
  <c r="J20" i="5"/>
  <c r="K20" i="5"/>
  <c r="L20" i="5" s="1"/>
  <c r="C20" i="5"/>
  <c r="G9" i="5"/>
  <c r="C9" i="5"/>
  <c r="C15" i="5" s="1"/>
  <c r="D15" i="5"/>
  <c r="E15" i="5"/>
  <c r="F15" i="5"/>
  <c r="H15" i="5"/>
  <c r="I15" i="5"/>
  <c r="J15" i="5"/>
  <c r="L23" i="5"/>
  <c r="L29" i="5"/>
  <c r="E13" i="5" l="1"/>
  <c r="E12" i="5"/>
  <c r="G10" i="5"/>
  <c r="D36" i="5" l="1"/>
  <c r="E36" i="5"/>
  <c r="F36" i="5"/>
  <c r="H36" i="5"/>
  <c r="I36" i="5"/>
  <c r="J36" i="5"/>
  <c r="K36" i="5"/>
  <c r="D33" i="5"/>
  <c r="D40" i="5" s="1"/>
  <c r="E33" i="5"/>
  <c r="E40" i="5" s="1"/>
  <c r="F33" i="5"/>
  <c r="F40" i="5" s="1"/>
  <c r="H33" i="5"/>
  <c r="H40" i="5" s="1"/>
  <c r="I33" i="5"/>
  <c r="I40" i="5" s="1"/>
  <c r="J33" i="5"/>
  <c r="J40" i="5" s="1"/>
  <c r="K33" i="5"/>
  <c r="K40" i="5" s="1"/>
  <c r="G36" i="5"/>
  <c r="D23" i="5"/>
  <c r="E23" i="5"/>
  <c r="F23" i="5"/>
  <c r="H23" i="5"/>
  <c r="I23" i="5"/>
  <c r="J23" i="5"/>
  <c r="K23" i="5"/>
  <c r="G33" i="5"/>
  <c r="G40" i="5" s="1"/>
  <c r="C33" i="5"/>
  <c r="C40" i="5" s="1"/>
  <c r="L33" i="5" l="1"/>
  <c r="C36" i="5"/>
  <c r="G25" i="5" l="1"/>
  <c r="G26" i="5" s="1"/>
  <c r="G29" i="5" l="1"/>
  <c r="G23" i="5"/>
  <c r="C13" i="5"/>
  <c r="C12" i="5"/>
  <c r="G14" i="5"/>
  <c r="K14" i="5" s="1"/>
  <c r="G13" i="5"/>
  <c r="K13" i="5" s="1"/>
  <c r="G11" i="5"/>
  <c r="K10" i="5"/>
  <c r="G12" i="5"/>
  <c r="K12" i="5" s="1"/>
  <c r="L12" i="5" s="1"/>
  <c r="K29" i="5"/>
  <c r="J29" i="5"/>
  <c r="I29" i="5"/>
  <c r="H29" i="5"/>
  <c r="F29" i="5"/>
  <c r="C14" i="5"/>
  <c r="E29" i="5"/>
  <c r="D29" i="5"/>
  <c r="C25" i="5"/>
  <c r="K15" i="5" l="1"/>
  <c r="L15" i="5" s="1"/>
  <c r="K11" i="5"/>
  <c r="G15" i="5"/>
  <c r="C23" i="5"/>
  <c r="L9" i="5"/>
  <c r="L10" i="5"/>
  <c r="L11" i="5"/>
  <c r="L13" i="5"/>
  <c r="C29" i="5"/>
  <c r="L14" i="5"/>
  <c r="L40" i="5" l="1"/>
</calcChain>
</file>

<file path=xl/sharedStrings.xml><?xml version="1.0" encoding="utf-8"?>
<sst xmlns="http://schemas.openxmlformats.org/spreadsheetml/2006/main" count="81" uniqueCount="73">
  <si>
    <t>1.</t>
  </si>
  <si>
    <t>№ п/п</t>
  </si>
  <si>
    <t>ВСЕГО</t>
  </si>
  <si>
    <t>ВСЕГО:</t>
  </si>
  <si>
    <t>1.1.</t>
  </si>
  <si>
    <t>2.</t>
  </si>
  <si>
    <t>2.1.</t>
  </si>
  <si>
    <t>2.2.</t>
  </si>
  <si>
    <t>3.1.</t>
  </si>
  <si>
    <t>3.</t>
  </si>
  <si>
    <t>4.</t>
  </si>
  <si>
    <t>1.2.</t>
  </si>
  <si>
    <t>Образовательно-культурный комплекс в д. Хулимсунт, Березовского района</t>
  </si>
  <si>
    <t>4.1.</t>
  </si>
  <si>
    <t>5.</t>
  </si>
  <si>
    <t>Детский сад на 60 мест в с. Саранпауль Березовского района</t>
  </si>
  <si>
    <t>Муниципальная программа «Развитие образования в Березовском районе на 2016-2020 годы»</t>
  </si>
  <si>
    <t>Муниципальная программа «Обеспечение доступным и комфортным жильем жителей  Березовского района в 2016-2020 годах»</t>
  </si>
  <si>
    <t xml:space="preserve">Муниципальная программа «Развитие транспортной системы Березовского района на 2016– 2020 годы» </t>
  </si>
  <si>
    <t>Муниципальная программа «Защита населения и территории от чрезвычайных ситуаций, обеспечение пожарной безопасности в Березовском районе на 2016-2020 годы»</t>
  </si>
  <si>
    <t xml:space="preserve">Муниципальная программа «Обеспечение экологической безопасности Березовского района на 2016 – 2020 годы» </t>
  </si>
  <si>
    <t xml:space="preserve">Капитальные вложения на текущий год
(тыс.руб.)
</t>
  </si>
  <si>
    <t>1.4.</t>
  </si>
  <si>
    <t>1.3.</t>
  </si>
  <si>
    <t xml:space="preserve">Образовательно-культурный комплекс в п. Теги, Березовского района </t>
  </si>
  <si>
    <t>Средняя общеобразовательная школа в п. Приполярный</t>
  </si>
  <si>
    <t>Отчет о ходе строительства и приобретения объектов</t>
  </si>
  <si>
    <t>Наименование объекта</t>
  </si>
  <si>
    <t>из бюджета автономного округа</t>
  </si>
  <si>
    <t>из бюджета МО</t>
  </si>
  <si>
    <t>Остаток межбюджетных трансфертов прошлых лет, подлежащие передаче в бюджет МО</t>
  </si>
  <si>
    <t>остатков средств бюджета автономного округа прошлых лет</t>
  </si>
  <si>
    <t xml:space="preserve">средств бюджета автономного округа </t>
  </si>
  <si>
    <t>средств бюджета МО</t>
  </si>
  <si>
    <t>Выполнено работ (приобретено) на отчетную дату, всего за счёт всех источников (исполнение)</t>
  </si>
  <si>
    <t>% исполнения к кап. вложениям гр.11/(гр. 3+гр. 6)х100</t>
  </si>
  <si>
    <t>Информация о проведении торгов, заключении контракта, соблюдении условий контракта подрядной организацией, причины низкого исполнения)</t>
  </si>
  <si>
    <t>включенных в перечень строек и объектов на текущий год и плановый период</t>
  </si>
  <si>
    <t>Интернат и детский сад в п. Сосьва Березовского района</t>
  </si>
  <si>
    <t>Реконструкция здания средней общеобразовательной школы в п.Светлый Березовского района</t>
  </si>
  <si>
    <t>1.5.</t>
  </si>
  <si>
    <t>1.6.</t>
  </si>
  <si>
    <t>Предоставление гражданам выкупной стоимости</t>
  </si>
  <si>
    <t>6.</t>
  </si>
  <si>
    <t>Муниципальная программа "Социальная поддержка жителей Березовского района на 2016-2020 годы"</t>
  </si>
  <si>
    <t>Подпрограмма "Преодоление социальной исключенности"</t>
  </si>
  <si>
    <t>6.1.</t>
  </si>
  <si>
    <t>Приобретение жилых помещений детям сиротам, детям, оставшимся без попечения родителей, лицам из их числа, по договорам найма специализированных жилых помещений</t>
  </si>
  <si>
    <t>Итого по программе:</t>
  </si>
  <si>
    <t>№ извещения 0387300106017000002, заключен МК № 03/12/16Д от 02.02.17 г. на оказание услуг по проведению проверки достоверности определения сметной стоимости строительства, получено отрицательное заключение экспертизы, необходима корректировка ПСД.</t>
  </si>
  <si>
    <t>Муниципальной программе «Управление муниципальным имуществом в Березовском районе на 2016-2020 годы»</t>
  </si>
  <si>
    <t>7.</t>
  </si>
  <si>
    <t xml:space="preserve">7.1. </t>
  </si>
  <si>
    <t>СМР - № аукциона 0187300012416000050.Заключен муниципальный контракт на завершение работ № 12/16 от 11.05.16 с ООО "Архстройпроект"(цена МК 12 023,97 тыс. руб., срок выполнения работ 25.11.16 г.) Видеонаблюдение-80%, пож. сигнализация-80%, отделочные работы-95%. На отчетную дату готовность объекта 98 %. Срок окончания работ на объекте по контракту - август 2017 года. В связи с предписаниями Службы жилищного и строительного контроля ХМАО, необходимо выполнить доп.работы, ведется корректировка ПСД, заключен договор № 15/17 от 10.05.17 г. с ООО "Архстройпроект". Плановый ввод в объекта в эксплуатацию - декабрь 2018 года.</t>
  </si>
  <si>
    <t>на 01.04.2018 года</t>
  </si>
  <si>
    <t>Профинансировано МО в 2018 году  (кассовые расходы) за счёт:</t>
  </si>
  <si>
    <t>Пожарный водоем в п. Саранпауль, Березовского района</t>
  </si>
  <si>
    <t xml:space="preserve">На объекте выполнены работы - полностью возведен корпус здания, установлены окна, выполнена кровля. Общий процент готовности – 65%. На данный момент работы на объекте не ведутся. Определением Арбитражного суда ХМАО-Югры от 05.05.2017 года, дело № А75-4641/2016 муниципальный контракт № 78/11 с ООО «Строй-М» расторгнут. В связи с появившимися в ходе строительства доп. объёмами работ, проведена корректировка ПСД. Получено положительное заключение определения сметной стоимости № 1-1-1-0082-17 от 16.11.17 г. Подготовлено письмо в Департамент образования ХМАО исх. № 6753 от 27.12.17 о включении объекта в АИП в 2018 году.Объект включен в АИП в марте 18г. </t>
  </si>
  <si>
    <t xml:space="preserve">СМР - № аукциона 0187300012415000102,Заключен МК № 73/15 от 23.10.2015 с ООО Радужный, срок выполнения работ 20.12.16 г. (На основании Решения Арбитражного суда ХМАО от 01.02.18 г. дело № А75-17014/2017 срок окончания работ продлен до 20.10.2018) На объекте выполнены строительство ВЛ, нар. сети канализации-100%, строительство наружных сетей ТВС - 80%, вн. электромонтажные работы - 50 %, кирпичная кладка -80%, кровля - 15%, отделочные работы (штукатурка)- 50 %, внутренний водопровод и отопление-65%, уст-во стяжки полов-40%, устройство тепловых пунктов -90 %. Готовность объекта – 70%, не освоение средств в  соответствии с планом возникло по причине низкого темпа работы Подрядной организации. </t>
  </si>
  <si>
    <t xml:space="preserve">СМР: 1 очередь детский сад: Разрешение на ввод в эксплуатацию от 24.12.2015 № RU 86501000-27. 2 очередь интернат: № аукциона 0187300012416000315 заключен МК № 75/16 от 27.12.2016 года,срок выполнения работ 20.08.2017 г.  Ввод в эксплуатацию - май 2018 год. Внутренняя отделка-100%, внутренние инженерные сети - 100 %. Готовность объекта-99 %.  </t>
  </si>
  <si>
    <t>СМР: № аукциона 0187300012413000033 МК № 39/13 от 13.05.13 г. Подрядчик ООО СП "Югра-С", цена МК-135 670,3 тыс. руб, ведется претензионная работа.  Работы на объекте завершены, получено Разрешение на ввод объекта в эксплуатацию № RU86501000-10 от 28.12.2017 года. Объект сдан в эксплуатацию.</t>
  </si>
  <si>
    <t>Готовится документация для проведения аукциона на СМР, проведение аукциона запланировано на апрель 2018 года</t>
  </si>
  <si>
    <t xml:space="preserve">Приобретение жилых помещений </t>
  </si>
  <si>
    <t>соглашение о предоставлении субсидии с Департаментом строительства автономного округа подписано 07.03.2018, в связи с чем вносятся изменения в план-график для проведения аукционов во 2 квартале 2018 года.</t>
  </si>
  <si>
    <t xml:space="preserve">данных средств не достаточно для выплаты выкупной стоимости </t>
  </si>
  <si>
    <t>Подпрограмма "Содействие развитию жилищного строительства"</t>
  </si>
  <si>
    <t>В 1 квартале 2018 года на площадке Сбербанк АСТ проведено 3 аукциона по приобретению 3 квартир в пгт.Игрим, аукционы признаны несостоявшимися. По ранее заключенным муниципальным контрактам участия в долевом строительстве в марте 2018 года осуществлен ввод в эксплуатацию объекта,  оплата очередного этапа будет произведена застройщику во втором квартале текущего года на общую сумму 9 290,0 тыс. руб.</t>
  </si>
  <si>
    <t>5.1.</t>
  </si>
  <si>
    <t>8</t>
  </si>
  <si>
    <t>Муниципальная программа «Развитие транспортной системы Березовского района на 2018-2025 годы и на период до 2030 года» мероприятие "Обеспечение доступности и повышение качества транспортных услуг воздушным транспортом"</t>
  </si>
  <si>
    <t>8.1.</t>
  </si>
  <si>
    <t>Взлетно-посадочная полоса в п.Березово</t>
  </si>
  <si>
    <t>В рамках данной программы планируется ремонт посадочной площадки «Березово». Заключен МК № 65/17 от 15.12.2017 года с Акционерным обществом  «Проектно-изыскательский и научно – исследовательский институт воздушного транспорта «Ленаэропроект»  на выполнение работ по обследованию ГВПП и МВПП посадочной площадки «Березово» и составлению Отчета с рекомендациями и укрупненным расчетом затрат по устройству нежесткого покрытия облегченного типа. Заключение будет выдано в апреле 2018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</si>
</sst>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</font>
    <font>
      <sz val="10"/>
      <color indexed="8"/>
      <name val="Arial"/>
      <family val="2"/>
      <charset val="204"/>
    </font>
    <font>
      <sz val="9"/>
      <name val="Times New Roman Cyr"/>
      <family val="1"/>
      <charset val="204"/>
    </font>
    <font>
      <sz val="10"/>
      <name val="Arial Cyr"/>
      <charset val="204"/>
    </font>
    <font>
      <b/>
      <u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164" fontId="8" fillId="0" borderId="0" applyFont="0" applyFill="0" applyBorder="0" applyAlignment="0" applyProtection="0"/>
  </cellStyleXfs>
  <cellXfs count="69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166" fontId="1" fillId="2" borderId="0" xfId="0" applyNumberFormat="1" applyFont="1" applyFill="1" applyAlignment="1">
      <alignment horizontal="right"/>
    </xf>
    <xf numFmtId="4" fontId="1" fillId="2" borderId="0" xfId="0" applyNumberFormat="1" applyFont="1" applyFill="1" applyAlignment="1">
      <alignment horizontal="right"/>
    </xf>
    <xf numFmtId="49" fontId="2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/>
    </xf>
    <xf numFmtId="165" fontId="1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vertical="center"/>
    </xf>
    <xf numFmtId="165" fontId="1" fillId="2" borderId="0" xfId="0" applyNumberFormat="1" applyFont="1" applyFill="1"/>
    <xf numFmtId="165" fontId="3" fillId="2" borderId="5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49" fontId="7" fillId="0" borderId="3" xfId="0" applyNumberFormat="1" applyFont="1" applyFill="1" applyBorder="1" applyAlignment="1">
      <alignment horizontal="left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 applyProtection="1">
      <alignment horizontal="left" vertical="center" wrapText="1" shrinkToFit="1"/>
    </xf>
    <xf numFmtId="165" fontId="2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left" vertical="center" wrapText="1" shrinkToFi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5" fontId="3" fillId="0" borderId="5" xfId="0" applyNumberFormat="1" applyFont="1" applyFill="1" applyBorder="1" applyAlignment="1">
      <alignment horizontal="left" vertical="center" wrapText="1"/>
    </xf>
    <xf numFmtId="165" fontId="3" fillId="0" borderId="6" xfId="0" applyNumberFormat="1" applyFont="1" applyFill="1" applyBorder="1" applyAlignment="1">
      <alignment horizontal="left" vertical="center" wrapText="1"/>
    </xf>
    <xf numFmtId="165" fontId="3" fillId="0" borderId="7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165" fontId="4" fillId="0" borderId="1" xfId="1" applyNumberFormat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165" fontId="10" fillId="0" borderId="1" xfId="0" applyNumberFormat="1" applyFont="1" applyFill="1" applyBorder="1" applyAlignment="1">
      <alignment horizontal="left" vertical="center" wrapText="1"/>
    </xf>
    <xf numFmtId="165" fontId="3" fillId="0" borderId="5" xfId="0" applyNumberFormat="1" applyFont="1" applyFill="1" applyBorder="1" applyAlignment="1">
      <alignment vertical="center" wrapText="1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165" fontId="3" fillId="0" borderId="1" xfId="0" applyNumberFormat="1" applyFont="1" applyFill="1" applyBorder="1" applyAlignment="1">
      <alignment horizontal="left" vertical="center" wrapText="1"/>
    </xf>
    <xf numFmtId="165" fontId="14" fillId="0" borderId="1" xfId="0" applyNumberFormat="1" applyFont="1" applyFill="1" applyBorder="1" applyAlignment="1">
      <alignment horizontal="left" vertical="center"/>
    </xf>
    <xf numFmtId="165" fontId="14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_Лист1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zoomScale="75" zoomScaleNormal="75" workbookViewId="0">
      <selection activeCell="D45" sqref="D45"/>
    </sheetView>
  </sheetViews>
  <sheetFormatPr defaultColWidth="8.85546875" defaultRowHeight="15" x14ac:dyDescent="0.25"/>
  <cols>
    <col min="1" max="1" width="6.140625" style="1" customWidth="1"/>
    <col min="2" max="2" width="30.5703125" style="1" customWidth="1"/>
    <col min="3" max="3" width="11.85546875" style="2" customWidth="1"/>
    <col min="4" max="4" width="10.42578125" style="2" customWidth="1"/>
    <col min="5" max="5" width="9.140625" style="2" customWidth="1"/>
    <col min="6" max="6" width="13" style="16" customWidth="1"/>
    <col min="7" max="8" width="10.140625" style="1" customWidth="1"/>
    <col min="9" max="9" width="10.5703125" style="1" customWidth="1"/>
    <col min="10" max="10" width="9.140625" style="1" customWidth="1"/>
    <col min="11" max="12" width="15.85546875" style="1" customWidth="1"/>
    <col min="13" max="13" width="64.5703125" style="1" customWidth="1"/>
    <col min="14" max="15" width="8.85546875" style="1"/>
    <col min="16" max="16" width="9.5703125" style="1" bestFit="1" customWidth="1"/>
    <col min="17" max="16384" width="8.85546875" style="1"/>
  </cols>
  <sheetData>
    <row r="1" spans="1:13" ht="15.95" customHeight="1" x14ac:dyDescent="0.3">
      <c r="A1" s="26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" customHeight="1" x14ac:dyDescent="0.3">
      <c r="A2" s="27" t="s">
        <v>37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6.5" hidden="1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7.45" customHeight="1" x14ac:dyDescent="0.3">
      <c r="A4" s="29" t="s">
        <v>54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63.6" customHeight="1" x14ac:dyDescent="0.25">
      <c r="A5" s="36" t="s">
        <v>1</v>
      </c>
      <c r="B5" s="35" t="s">
        <v>27</v>
      </c>
      <c r="C5" s="35" t="s">
        <v>21</v>
      </c>
      <c r="D5" s="35"/>
      <c r="E5" s="35"/>
      <c r="F5" s="30" t="s">
        <v>30</v>
      </c>
      <c r="G5" s="32" t="s">
        <v>55</v>
      </c>
      <c r="H5" s="32"/>
      <c r="I5" s="32"/>
      <c r="J5" s="32"/>
      <c r="K5" s="33" t="s">
        <v>34</v>
      </c>
      <c r="L5" s="33" t="s">
        <v>35</v>
      </c>
      <c r="M5" s="30" t="s">
        <v>36</v>
      </c>
    </row>
    <row r="6" spans="1:13" ht="90.75" customHeight="1" x14ac:dyDescent="0.25">
      <c r="A6" s="36"/>
      <c r="B6" s="35"/>
      <c r="C6" s="14" t="s">
        <v>2</v>
      </c>
      <c r="D6" s="6" t="s">
        <v>28</v>
      </c>
      <c r="E6" s="6" t="s">
        <v>29</v>
      </c>
      <c r="F6" s="31"/>
      <c r="G6" s="14" t="s">
        <v>2</v>
      </c>
      <c r="H6" s="17" t="s">
        <v>31</v>
      </c>
      <c r="I6" s="17" t="s">
        <v>32</v>
      </c>
      <c r="J6" s="17" t="s">
        <v>33</v>
      </c>
      <c r="K6" s="34"/>
      <c r="L6" s="34"/>
      <c r="M6" s="31"/>
    </row>
    <row r="7" spans="1:13" ht="17.45" customHeight="1" x14ac:dyDescent="0.25">
      <c r="A7" s="14">
        <v>1</v>
      </c>
      <c r="B7" s="13">
        <v>2</v>
      </c>
      <c r="C7" s="14">
        <v>3</v>
      </c>
      <c r="D7" s="6">
        <v>4</v>
      </c>
      <c r="E7" s="6">
        <v>5</v>
      </c>
      <c r="F7" s="12">
        <v>6</v>
      </c>
      <c r="G7" s="14">
        <v>7</v>
      </c>
      <c r="H7" s="17">
        <v>8</v>
      </c>
      <c r="I7" s="17">
        <v>9</v>
      </c>
      <c r="J7" s="17">
        <v>10</v>
      </c>
      <c r="K7" s="18">
        <v>11</v>
      </c>
      <c r="L7" s="18">
        <v>12</v>
      </c>
      <c r="M7" s="12">
        <v>13</v>
      </c>
    </row>
    <row r="8" spans="1:13" s="8" customFormat="1" ht="23.1" customHeight="1" x14ac:dyDescent="0.25">
      <c r="A8" s="7" t="s">
        <v>0</v>
      </c>
      <c r="B8" s="37" t="s">
        <v>16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3" s="8" customFormat="1" ht="129.75" customHeight="1" x14ac:dyDescent="0.25">
      <c r="A9" s="14" t="s">
        <v>4</v>
      </c>
      <c r="B9" s="43" t="s">
        <v>12</v>
      </c>
      <c r="C9" s="41">
        <f>D9+E9</f>
        <v>240677.8</v>
      </c>
      <c r="D9" s="44">
        <v>230106</v>
      </c>
      <c r="E9" s="45">
        <v>10571.8</v>
      </c>
      <c r="F9" s="45"/>
      <c r="G9" s="44">
        <f>H9+I9+J9</f>
        <v>5697.9000000000005</v>
      </c>
      <c r="H9" s="44"/>
      <c r="I9" s="44">
        <v>5128.1000000000004</v>
      </c>
      <c r="J9" s="44">
        <v>569.79999999999995</v>
      </c>
      <c r="K9" s="44">
        <v>5697.9</v>
      </c>
      <c r="L9" s="44">
        <f>K9/(C9+F9)*100</f>
        <v>2.367438957809985</v>
      </c>
      <c r="M9" s="46" t="s">
        <v>58</v>
      </c>
    </row>
    <row r="10" spans="1:13" s="8" customFormat="1" ht="119.25" customHeight="1" x14ac:dyDescent="0.25">
      <c r="A10" s="14" t="s">
        <v>11</v>
      </c>
      <c r="B10" s="47" t="s">
        <v>15</v>
      </c>
      <c r="C10" s="41">
        <v>30099.9</v>
      </c>
      <c r="D10" s="44">
        <v>30099.9</v>
      </c>
      <c r="E10" s="45">
        <v>0</v>
      </c>
      <c r="F10" s="45"/>
      <c r="G10" s="44">
        <f t="shared" ref="G10:G14" si="0">H10+I10+J10</f>
        <v>0</v>
      </c>
      <c r="H10" s="44"/>
      <c r="I10" s="44"/>
      <c r="J10" s="44">
        <v>0</v>
      </c>
      <c r="K10" s="44">
        <f t="shared" ref="K10:K14" si="1">G10</f>
        <v>0</v>
      </c>
      <c r="L10" s="44">
        <f t="shared" ref="L10:L15" si="2">K10/(C10+F10)*100</f>
        <v>0</v>
      </c>
      <c r="M10" s="46" t="s">
        <v>57</v>
      </c>
    </row>
    <row r="11" spans="1:13" s="9" customFormat="1" ht="109.5" customHeight="1" x14ac:dyDescent="0.25">
      <c r="A11" s="14" t="s">
        <v>23</v>
      </c>
      <c r="B11" s="47" t="s">
        <v>24</v>
      </c>
      <c r="C11" s="41">
        <v>1509.4</v>
      </c>
      <c r="D11" s="48"/>
      <c r="E11" s="41">
        <v>1509.4</v>
      </c>
      <c r="F11" s="45">
        <v>0</v>
      </c>
      <c r="G11" s="44">
        <f t="shared" si="0"/>
        <v>0</v>
      </c>
      <c r="H11" s="44">
        <v>0</v>
      </c>
      <c r="I11" s="44"/>
      <c r="J11" s="44">
        <v>0</v>
      </c>
      <c r="K11" s="44">
        <f t="shared" si="1"/>
        <v>0</v>
      </c>
      <c r="L11" s="44">
        <f t="shared" si="2"/>
        <v>0</v>
      </c>
      <c r="M11" s="46" t="s">
        <v>53</v>
      </c>
    </row>
    <row r="12" spans="1:13" s="9" customFormat="1" ht="74.25" customHeight="1" x14ac:dyDescent="0.25">
      <c r="A12" s="14" t="s">
        <v>22</v>
      </c>
      <c r="B12" s="47" t="s">
        <v>38</v>
      </c>
      <c r="C12" s="41">
        <f t="shared" ref="C12:C14" si="3">D12+E12</f>
        <v>2526.1</v>
      </c>
      <c r="D12" s="48"/>
      <c r="E12" s="45">
        <f>99+2427.1</f>
        <v>2526.1</v>
      </c>
      <c r="F12" s="45">
        <v>0</v>
      </c>
      <c r="G12" s="44">
        <f t="shared" si="0"/>
        <v>827.1</v>
      </c>
      <c r="H12" s="44">
        <v>0</v>
      </c>
      <c r="I12" s="44"/>
      <c r="J12" s="44">
        <v>827.1</v>
      </c>
      <c r="K12" s="44">
        <f t="shared" si="1"/>
        <v>827.1</v>
      </c>
      <c r="L12" s="44">
        <f t="shared" si="2"/>
        <v>32.742171727168362</v>
      </c>
      <c r="M12" s="46" t="s">
        <v>59</v>
      </c>
    </row>
    <row r="13" spans="1:13" s="9" customFormat="1" ht="60.75" customHeight="1" x14ac:dyDescent="0.25">
      <c r="A13" s="14" t="s">
        <v>40</v>
      </c>
      <c r="B13" s="47" t="s">
        <v>39</v>
      </c>
      <c r="C13" s="41">
        <f t="shared" si="3"/>
        <v>846.5</v>
      </c>
      <c r="D13" s="48"/>
      <c r="E13" s="45">
        <f>99+747.5</f>
        <v>846.5</v>
      </c>
      <c r="F13" s="45">
        <v>0</v>
      </c>
      <c r="G13" s="44">
        <f t="shared" si="0"/>
        <v>0</v>
      </c>
      <c r="H13" s="44"/>
      <c r="I13" s="44"/>
      <c r="J13" s="44">
        <v>0</v>
      </c>
      <c r="K13" s="44">
        <f t="shared" si="1"/>
        <v>0</v>
      </c>
      <c r="L13" s="44">
        <f t="shared" si="2"/>
        <v>0</v>
      </c>
      <c r="M13" s="46" t="s">
        <v>60</v>
      </c>
    </row>
    <row r="14" spans="1:13" s="9" customFormat="1" ht="60.75" customHeight="1" x14ac:dyDescent="0.25">
      <c r="A14" s="14" t="s">
        <v>41</v>
      </c>
      <c r="B14" s="47" t="s">
        <v>25</v>
      </c>
      <c r="C14" s="41">
        <f t="shared" si="3"/>
        <v>6101.1</v>
      </c>
      <c r="D14" s="41">
        <v>5491</v>
      </c>
      <c r="E14" s="45">
        <v>610.1</v>
      </c>
      <c r="F14" s="45"/>
      <c r="G14" s="44">
        <f t="shared" si="0"/>
        <v>0</v>
      </c>
      <c r="H14" s="44"/>
      <c r="I14" s="44"/>
      <c r="J14" s="44">
        <v>0</v>
      </c>
      <c r="K14" s="44">
        <f t="shared" si="1"/>
        <v>0</v>
      </c>
      <c r="L14" s="44">
        <f t="shared" si="2"/>
        <v>0</v>
      </c>
      <c r="M14" s="46" t="s">
        <v>49</v>
      </c>
    </row>
    <row r="15" spans="1:13" s="9" customFormat="1" ht="20.25" customHeight="1" x14ac:dyDescent="0.25">
      <c r="A15" s="14"/>
      <c r="B15" s="49" t="s">
        <v>48</v>
      </c>
      <c r="C15" s="48">
        <f>SUM(C9:C14)</f>
        <v>281760.8</v>
      </c>
      <c r="D15" s="48">
        <f t="shared" ref="D15:L15" si="4">SUM(D9:D14)</f>
        <v>265696.90000000002</v>
      </c>
      <c r="E15" s="48">
        <f t="shared" si="4"/>
        <v>16063.9</v>
      </c>
      <c r="F15" s="48">
        <f t="shared" si="4"/>
        <v>0</v>
      </c>
      <c r="G15" s="48">
        <f t="shared" si="4"/>
        <v>6525.0000000000009</v>
      </c>
      <c r="H15" s="48">
        <f t="shared" si="4"/>
        <v>0</v>
      </c>
      <c r="I15" s="48">
        <f t="shared" si="4"/>
        <v>5128.1000000000004</v>
      </c>
      <c r="J15" s="48">
        <f t="shared" si="4"/>
        <v>1396.9</v>
      </c>
      <c r="K15" s="48">
        <f t="shared" si="4"/>
        <v>6525</v>
      </c>
      <c r="L15" s="44">
        <f>K15/(C15+F15)*100</f>
        <v>2.3157941062063996</v>
      </c>
      <c r="M15" s="50"/>
    </row>
    <row r="16" spans="1:13" s="9" customFormat="1" ht="20.45" customHeight="1" x14ac:dyDescent="0.25">
      <c r="A16" s="15" t="s">
        <v>5</v>
      </c>
      <c r="B16" s="51" t="s">
        <v>17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3"/>
    </row>
    <row r="17" spans="1:16" s="9" customFormat="1" ht="20.45" customHeight="1" x14ac:dyDescent="0.25">
      <c r="A17" s="15"/>
      <c r="B17" s="51" t="s">
        <v>65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3"/>
    </row>
    <row r="18" spans="1:16" ht="42.75" customHeight="1" x14ac:dyDescent="0.25">
      <c r="A18" s="25" t="s">
        <v>6</v>
      </c>
      <c r="B18" s="38" t="s">
        <v>62</v>
      </c>
      <c r="C18" s="41">
        <f>D18+E18</f>
        <v>28457.5</v>
      </c>
      <c r="D18" s="54">
        <v>25327.19</v>
      </c>
      <c r="E18" s="54">
        <v>3130.31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4">
        <v>0</v>
      </c>
      <c r="M18" s="55" t="s">
        <v>63</v>
      </c>
    </row>
    <row r="19" spans="1:16" ht="33" customHeight="1" x14ac:dyDescent="0.25">
      <c r="A19" s="25" t="s">
        <v>7</v>
      </c>
      <c r="B19" s="39" t="s">
        <v>42</v>
      </c>
      <c r="C19" s="41">
        <v>297.39999999999998</v>
      </c>
      <c r="D19" s="41">
        <v>0</v>
      </c>
      <c r="E19" s="41">
        <v>297.39999999999998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4">
        <v>0</v>
      </c>
      <c r="M19" s="55" t="s">
        <v>64</v>
      </c>
    </row>
    <row r="20" spans="1:16" s="9" customFormat="1" ht="21.6" customHeight="1" x14ac:dyDescent="0.25">
      <c r="A20" s="11"/>
      <c r="B20" s="49" t="s">
        <v>48</v>
      </c>
      <c r="C20" s="48">
        <f>SUM(C18:C19)</f>
        <v>28754.9</v>
      </c>
      <c r="D20" s="48">
        <f t="shared" ref="D20:L20" si="5">SUM(D18:D19)</f>
        <v>25327.19</v>
      </c>
      <c r="E20" s="48">
        <f t="shared" si="5"/>
        <v>3427.71</v>
      </c>
      <c r="F20" s="48">
        <f t="shared" si="5"/>
        <v>0</v>
      </c>
      <c r="G20" s="48">
        <f t="shared" si="5"/>
        <v>0</v>
      </c>
      <c r="H20" s="48">
        <f t="shared" si="5"/>
        <v>0</v>
      </c>
      <c r="I20" s="48">
        <f t="shared" si="5"/>
        <v>0</v>
      </c>
      <c r="J20" s="48">
        <f t="shared" si="5"/>
        <v>0</v>
      </c>
      <c r="K20" s="48">
        <f t="shared" si="5"/>
        <v>0</v>
      </c>
      <c r="L20" s="44">
        <f t="shared" ref="L18:L20" si="6">K20/(C20+F20)*100</f>
        <v>0</v>
      </c>
      <c r="M20" s="48"/>
    </row>
    <row r="21" spans="1:16" s="9" customFormat="1" ht="19.5" customHeight="1" x14ac:dyDescent="0.25">
      <c r="A21" s="15" t="s">
        <v>9</v>
      </c>
      <c r="B21" s="51" t="s">
        <v>18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3"/>
    </row>
    <row r="22" spans="1:16" s="8" customFormat="1" ht="19.5" customHeight="1" x14ac:dyDescent="0.25">
      <c r="A22" s="5" t="s">
        <v>8</v>
      </c>
      <c r="B22" s="56"/>
      <c r="C22" s="41"/>
      <c r="D22" s="41"/>
      <c r="E22" s="41"/>
      <c r="F22" s="48"/>
      <c r="G22" s="44"/>
      <c r="H22" s="44"/>
      <c r="I22" s="44"/>
      <c r="J22" s="44"/>
      <c r="K22" s="44"/>
      <c r="L22" s="44"/>
      <c r="M22" s="46"/>
    </row>
    <row r="23" spans="1:16" s="9" customFormat="1" ht="21.75" customHeight="1" x14ac:dyDescent="0.25">
      <c r="A23" s="19"/>
      <c r="B23" s="49" t="s">
        <v>48</v>
      </c>
      <c r="C23" s="48">
        <f>SUM(C22:C22)</f>
        <v>0</v>
      </c>
      <c r="D23" s="48">
        <f>SUM(D22:D22)</f>
        <v>0</v>
      </c>
      <c r="E23" s="48">
        <f>SUM(E22:E22)</f>
        <v>0</v>
      </c>
      <c r="F23" s="48">
        <f>SUM(F22:F22)</f>
        <v>0</v>
      </c>
      <c r="G23" s="48">
        <f>SUM(G22:G22)</f>
        <v>0</v>
      </c>
      <c r="H23" s="48">
        <f>SUM(H22:H22)</f>
        <v>0</v>
      </c>
      <c r="I23" s="48">
        <f>SUM(I22:I22)</f>
        <v>0</v>
      </c>
      <c r="J23" s="48">
        <f>SUM(J22:J22)</f>
        <v>0</v>
      </c>
      <c r="K23" s="48">
        <f>SUM(K22:K22)</f>
        <v>0</v>
      </c>
      <c r="L23" s="48">
        <f>SUM(L22:L22)</f>
        <v>0</v>
      </c>
      <c r="M23" s="57"/>
    </row>
    <row r="24" spans="1:16" s="9" customFormat="1" ht="19.5" customHeight="1" x14ac:dyDescent="0.25">
      <c r="A24" s="15" t="s">
        <v>10</v>
      </c>
      <c r="B24" s="58" t="s">
        <v>19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1:16" s="9" customFormat="1" ht="30" customHeight="1" x14ac:dyDescent="0.25">
      <c r="A25" s="5" t="s">
        <v>13</v>
      </c>
      <c r="B25" s="55" t="s">
        <v>56</v>
      </c>
      <c r="C25" s="41">
        <f>D25+E25</f>
        <v>4509</v>
      </c>
      <c r="D25" s="44">
        <v>3156.3</v>
      </c>
      <c r="E25" s="44">
        <v>1352.7</v>
      </c>
      <c r="F25" s="44"/>
      <c r="G25" s="44">
        <f>H25+I25+J25</f>
        <v>0</v>
      </c>
      <c r="H25" s="44"/>
      <c r="I25" s="44">
        <v>0</v>
      </c>
      <c r="J25" s="44">
        <v>0</v>
      </c>
      <c r="K25" s="44">
        <v>3037.5</v>
      </c>
      <c r="L25" s="44">
        <f t="shared" ref="L25:L26" si="7">K25/(C25+F25)*100</f>
        <v>67.365269461077844</v>
      </c>
      <c r="M25" s="59" t="s">
        <v>61</v>
      </c>
    </row>
    <row r="26" spans="1:16" s="9" customFormat="1" ht="19.5" customHeight="1" x14ac:dyDescent="0.25">
      <c r="A26" s="15"/>
      <c r="B26" s="49" t="s">
        <v>48</v>
      </c>
      <c r="C26" s="48">
        <f>SUM(C25:C25)</f>
        <v>4509</v>
      </c>
      <c r="D26" s="48">
        <f t="shared" ref="D26:K26" si="8">SUM(D25:D25)</f>
        <v>3156.3</v>
      </c>
      <c r="E26" s="48">
        <f t="shared" si="8"/>
        <v>1352.7</v>
      </c>
      <c r="F26" s="48">
        <f t="shared" si="8"/>
        <v>0</v>
      </c>
      <c r="G26" s="48">
        <f t="shared" si="8"/>
        <v>0</v>
      </c>
      <c r="H26" s="48">
        <f t="shared" si="8"/>
        <v>0</v>
      </c>
      <c r="I26" s="48">
        <f t="shared" si="8"/>
        <v>0</v>
      </c>
      <c r="J26" s="48">
        <f t="shared" si="8"/>
        <v>0</v>
      </c>
      <c r="K26" s="48">
        <f t="shared" si="8"/>
        <v>3037.5</v>
      </c>
      <c r="L26" s="44">
        <f t="shared" si="7"/>
        <v>67.365269461077844</v>
      </c>
      <c r="M26" s="57"/>
    </row>
    <row r="27" spans="1:16" s="9" customFormat="1" ht="21" customHeight="1" x14ac:dyDescent="0.25">
      <c r="A27" s="15" t="s">
        <v>14</v>
      </c>
      <c r="B27" s="58" t="s">
        <v>20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1:16" s="9" customFormat="1" ht="18.75" customHeight="1" x14ac:dyDescent="0.25">
      <c r="A28" s="5" t="s">
        <v>67</v>
      </c>
      <c r="B28" s="60"/>
      <c r="C28" s="41"/>
      <c r="D28" s="48"/>
      <c r="E28" s="41"/>
      <c r="F28" s="41"/>
      <c r="G28" s="44"/>
      <c r="H28" s="44"/>
      <c r="I28" s="44"/>
      <c r="J28" s="44"/>
      <c r="K28" s="44"/>
      <c r="L28" s="44"/>
      <c r="M28" s="46"/>
    </row>
    <row r="29" spans="1:16" s="9" customFormat="1" ht="18.95" customHeight="1" x14ac:dyDescent="0.25">
      <c r="A29" s="15"/>
      <c r="B29" s="49" t="s">
        <v>48</v>
      </c>
      <c r="C29" s="48">
        <f>SUM(C28)</f>
        <v>0</v>
      </c>
      <c r="D29" s="48">
        <f>SUM(D28)</f>
        <v>0</v>
      </c>
      <c r="E29" s="48">
        <f>SUM(E28)</f>
        <v>0</v>
      </c>
      <c r="F29" s="48">
        <f t="shared" ref="F29:L29" si="9">SUM(F28)</f>
        <v>0</v>
      </c>
      <c r="G29" s="48">
        <f t="shared" si="9"/>
        <v>0</v>
      </c>
      <c r="H29" s="48">
        <f t="shared" si="9"/>
        <v>0</v>
      </c>
      <c r="I29" s="48">
        <f t="shared" si="9"/>
        <v>0</v>
      </c>
      <c r="J29" s="48">
        <f t="shared" si="9"/>
        <v>0</v>
      </c>
      <c r="K29" s="48">
        <f t="shared" si="9"/>
        <v>0</v>
      </c>
      <c r="L29" s="48">
        <f t="shared" si="9"/>
        <v>0</v>
      </c>
      <c r="M29" s="50"/>
    </row>
    <row r="30" spans="1:16" s="9" customFormat="1" ht="18.95" customHeight="1" x14ac:dyDescent="0.25">
      <c r="A30" s="15" t="s">
        <v>43</v>
      </c>
      <c r="B30" s="61" t="s">
        <v>44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3"/>
    </row>
    <row r="31" spans="1:16" s="9" customFormat="1" ht="18.95" customHeight="1" x14ac:dyDescent="0.25">
      <c r="A31" s="15"/>
      <c r="B31" s="51" t="s">
        <v>45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3"/>
    </row>
    <row r="32" spans="1:16" s="9" customFormat="1" ht="78.75" customHeight="1" x14ac:dyDescent="0.25">
      <c r="A32" s="15" t="s">
        <v>46</v>
      </c>
      <c r="B32" s="40" t="s">
        <v>47</v>
      </c>
      <c r="C32" s="48">
        <v>59773</v>
      </c>
      <c r="D32" s="48">
        <v>59773</v>
      </c>
      <c r="E32" s="45">
        <v>0</v>
      </c>
      <c r="F32" s="45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6" t="s">
        <v>66</v>
      </c>
      <c r="N32" s="21"/>
      <c r="P32" s="21"/>
    </row>
    <row r="33" spans="1:16" s="9" customFormat="1" ht="18" customHeight="1" x14ac:dyDescent="0.25">
      <c r="A33" s="24"/>
      <c r="B33" s="49" t="s">
        <v>48</v>
      </c>
      <c r="C33" s="48">
        <f>SUM(C32)</f>
        <v>59773</v>
      </c>
      <c r="D33" s="48">
        <f t="shared" ref="D33:K33" si="10">SUM(D32)</f>
        <v>59773</v>
      </c>
      <c r="E33" s="48">
        <f t="shared" si="10"/>
        <v>0</v>
      </c>
      <c r="F33" s="48">
        <f t="shared" si="10"/>
        <v>0</v>
      </c>
      <c r="G33" s="48">
        <f t="shared" si="10"/>
        <v>0</v>
      </c>
      <c r="H33" s="48">
        <f t="shared" si="10"/>
        <v>0</v>
      </c>
      <c r="I33" s="48">
        <f t="shared" si="10"/>
        <v>0</v>
      </c>
      <c r="J33" s="48">
        <f t="shared" si="10"/>
        <v>0</v>
      </c>
      <c r="K33" s="48">
        <f t="shared" si="10"/>
        <v>0</v>
      </c>
      <c r="L33" s="48">
        <f>K33/C33*100</f>
        <v>0</v>
      </c>
      <c r="M33" s="46"/>
      <c r="P33" s="21"/>
    </row>
    <row r="34" spans="1:16" s="9" customFormat="1" ht="21" customHeight="1" x14ac:dyDescent="0.25">
      <c r="A34" s="23" t="s">
        <v>51</v>
      </c>
      <c r="B34" s="51" t="s">
        <v>50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3"/>
      <c r="P34" s="21"/>
    </row>
    <row r="35" spans="1:16" s="9" customFormat="1" ht="19.5" customHeight="1" x14ac:dyDescent="0.25">
      <c r="A35" s="5" t="s">
        <v>52</v>
      </c>
      <c r="B35" s="55"/>
      <c r="C35" s="41"/>
      <c r="D35" s="41"/>
      <c r="E35" s="41"/>
      <c r="F35" s="55"/>
      <c r="G35" s="41"/>
      <c r="H35" s="41"/>
      <c r="I35" s="41"/>
      <c r="J35" s="41"/>
      <c r="K35" s="41"/>
      <c r="L35" s="44"/>
      <c r="M35" s="46"/>
      <c r="P35" s="21"/>
    </row>
    <row r="36" spans="1:16" s="9" customFormat="1" ht="18.75" customHeight="1" x14ac:dyDescent="0.25">
      <c r="A36" s="15"/>
      <c r="B36" s="49" t="s">
        <v>48</v>
      </c>
      <c r="C36" s="48">
        <f>SUM(C35)</f>
        <v>0</v>
      </c>
      <c r="D36" s="48">
        <f t="shared" ref="D36:L36" si="11">SUM(D35)</f>
        <v>0</v>
      </c>
      <c r="E36" s="48">
        <f t="shared" si="11"/>
        <v>0</v>
      </c>
      <c r="F36" s="48">
        <f t="shared" si="11"/>
        <v>0</v>
      </c>
      <c r="G36" s="48">
        <f t="shared" si="11"/>
        <v>0</v>
      </c>
      <c r="H36" s="48">
        <f t="shared" si="11"/>
        <v>0</v>
      </c>
      <c r="I36" s="48">
        <f t="shared" si="11"/>
        <v>0</v>
      </c>
      <c r="J36" s="48">
        <f t="shared" si="11"/>
        <v>0</v>
      </c>
      <c r="K36" s="48">
        <f t="shared" si="11"/>
        <v>0</v>
      </c>
      <c r="L36" s="48">
        <f t="shared" si="11"/>
        <v>0</v>
      </c>
      <c r="M36" s="64"/>
    </row>
    <row r="37" spans="1:16" s="9" customFormat="1" ht="18.75" customHeight="1" x14ac:dyDescent="0.25">
      <c r="A37" s="42" t="s">
        <v>68</v>
      </c>
      <c r="B37" s="51" t="s">
        <v>69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3"/>
    </row>
    <row r="38" spans="1:16" s="9" customFormat="1" ht="88.5" customHeight="1" x14ac:dyDescent="0.25">
      <c r="A38" s="42" t="s">
        <v>70</v>
      </c>
      <c r="B38" s="46" t="s">
        <v>71</v>
      </c>
      <c r="C38" s="41">
        <v>1740.8</v>
      </c>
      <c r="D38" s="41">
        <v>0</v>
      </c>
      <c r="E38" s="41">
        <v>1740.8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55" t="s">
        <v>72</v>
      </c>
    </row>
    <row r="39" spans="1:16" s="9" customFormat="1" ht="18.75" customHeight="1" x14ac:dyDescent="0.25">
      <c r="A39" s="42"/>
      <c r="B39" s="49" t="s">
        <v>48</v>
      </c>
      <c r="C39" s="48">
        <f>SUM(C38)</f>
        <v>1740.8</v>
      </c>
      <c r="D39" s="48">
        <f t="shared" ref="D39:L39" si="12">SUM(D38)</f>
        <v>0</v>
      </c>
      <c r="E39" s="48">
        <f t="shared" si="12"/>
        <v>1740.8</v>
      </c>
      <c r="F39" s="48">
        <f t="shared" si="12"/>
        <v>0</v>
      </c>
      <c r="G39" s="48">
        <f t="shared" si="12"/>
        <v>0</v>
      </c>
      <c r="H39" s="48">
        <f t="shared" si="12"/>
        <v>0</v>
      </c>
      <c r="I39" s="48">
        <f t="shared" si="12"/>
        <v>0</v>
      </c>
      <c r="J39" s="48">
        <f t="shared" si="12"/>
        <v>0</v>
      </c>
      <c r="K39" s="48">
        <f t="shared" si="12"/>
        <v>0</v>
      </c>
      <c r="L39" s="48">
        <f t="shared" si="12"/>
        <v>0</v>
      </c>
      <c r="M39" s="64"/>
    </row>
    <row r="40" spans="1:16" s="8" customFormat="1" ht="20.25" customHeight="1" x14ac:dyDescent="0.25">
      <c r="A40" s="5"/>
      <c r="B40" s="65" t="s">
        <v>3</v>
      </c>
      <c r="C40" s="66">
        <f>C15+C20+C23+C26+C29+C33+C36+C39</f>
        <v>376538.5</v>
      </c>
      <c r="D40" s="66">
        <f t="shared" ref="D40:K40" si="13">D15+D20+D23+D26+D29+D33+D36+D39</f>
        <v>353953.39</v>
      </c>
      <c r="E40" s="66">
        <f t="shared" si="13"/>
        <v>22585.11</v>
      </c>
      <c r="F40" s="66">
        <f t="shared" si="13"/>
        <v>0</v>
      </c>
      <c r="G40" s="66">
        <f t="shared" si="13"/>
        <v>6525.0000000000009</v>
      </c>
      <c r="H40" s="66">
        <f t="shared" si="13"/>
        <v>0</v>
      </c>
      <c r="I40" s="66">
        <f t="shared" si="13"/>
        <v>5128.1000000000004</v>
      </c>
      <c r="J40" s="66">
        <f t="shared" si="13"/>
        <v>1396.9</v>
      </c>
      <c r="K40" s="66">
        <f t="shared" si="13"/>
        <v>9562.5</v>
      </c>
      <c r="L40" s="67">
        <f t="shared" ref="L40" si="14">K40/(C40+F40)*100</f>
        <v>2.53958094590593</v>
      </c>
      <c r="M40" s="68"/>
    </row>
    <row r="41" spans="1:16" s="9" customFormat="1" x14ac:dyDescent="0.25">
      <c r="C41" s="10"/>
      <c r="D41" s="10"/>
      <c r="E41" s="10"/>
      <c r="F41" s="10"/>
    </row>
    <row r="42" spans="1:16" x14ac:dyDescent="0.25">
      <c r="C42" s="3"/>
      <c r="D42" s="20"/>
      <c r="H42" s="22"/>
    </row>
    <row r="43" spans="1:16" x14ac:dyDescent="0.25">
      <c r="C43" s="3"/>
      <c r="E43" s="4"/>
      <c r="F43" s="4"/>
    </row>
    <row r="44" spans="1:16" x14ac:dyDescent="0.25">
      <c r="E44" s="20"/>
    </row>
    <row r="45" spans="1:16" x14ac:dyDescent="0.25">
      <c r="B45" s="22"/>
    </row>
    <row r="46" spans="1:16" x14ac:dyDescent="0.25">
      <c r="C46" s="3"/>
    </row>
  </sheetData>
  <mergeCells count="22">
    <mergeCell ref="B37:M37"/>
    <mergeCell ref="B34:M34"/>
    <mergeCell ref="B30:M30"/>
    <mergeCell ref="B31:M31"/>
    <mergeCell ref="M5:M6"/>
    <mergeCell ref="B24:M24"/>
    <mergeCell ref="B27:M27"/>
    <mergeCell ref="B16:M16"/>
    <mergeCell ref="B21:M21"/>
    <mergeCell ref="B8:M8"/>
    <mergeCell ref="B17:M17"/>
    <mergeCell ref="A1:M1"/>
    <mergeCell ref="A2:M2"/>
    <mergeCell ref="A3:M3"/>
    <mergeCell ref="A4:M4"/>
    <mergeCell ref="F5:F6"/>
    <mergeCell ref="G5:J5"/>
    <mergeCell ref="K5:K6"/>
    <mergeCell ref="B5:B6"/>
    <mergeCell ref="A5:A6"/>
    <mergeCell ref="C5:E5"/>
    <mergeCell ref="L5:L6"/>
  </mergeCells>
  <phoneticPr fontId="5" type="noConversion"/>
  <pageMargins left="0.19685039370078741" right="0" top="0" bottom="0" header="0" footer="0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2018-04-06T05:51:20Z</dcterms:modified>
</cp:coreProperties>
</file>