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05" windowWidth="14805" windowHeight="7125"/>
  </bookViews>
  <sheets>
    <sheet name="2017" sheetId="5" r:id="rId1"/>
  </sheets>
  <definedNames>
    <definedName name="_xlnm.Print_Titles" localSheetId="0">'2017'!$5:$6</definedName>
  </definedNames>
  <calcPr calcId="125725"/>
</workbook>
</file>

<file path=xl/calcChain.xml><?xml version="1.0" encoding="utf-8"?>
<calcChain xmlns="http://schemas.openxmlformats.org/spreadsheetml/2006/main">
  <c r="L34" i="5"/>
  <c r="L27"/>
  <c r="K42"/>
  <c r="J42"/>
  <c r="I42"/>
  <c r="H42"/>
  <c r="G42"/>
  <c r="F42"/>
  <c r="E42"/>
  <c r="D42"/>
  <c r="C42"/>
  <c r="L41"/>
  <c r="D41"/>
  <c r="E41"/>
  <c r="F41"/>
  <c r="G41"/>
  <c r="H41"/>
  <c r="I41"/>
  <c r="J41"/>
  <c r="K41"/>
  <c r="C41"/>
  <c r="L38"/>
  <c r="D38"/>
  <c r="E38"/>
  <c r="F38"/>
  <c r="G38"/>
  <c r="H38"/>
  <c r="I38"/>
  <c r="J38"/>
  <c r="K38"/>
  <c r="C38"/>
  <c r="G40"/>
  <c r="C40"/>
  <c r="L40" s="1"/>
  <c r="D31"/>
  <c r="E31"/>
  <c r="F31"/>
  <c r="H31"/>
  <c r="I31"/>
  <c r="J31"/>
  <c r="K31"/>
  <c r="D27"/>
  <c r="E27"/>
  <c r="F27"/>
  <c r="H27"/>
  <c r="I27"/>
  <c r="J27"/>
  <c r="K27"/>
  <c r="D22"/>
  <c r="E22"/>
  <c r="F22"/>
  <c r="H22"/>
  <c r="I22"/>
  <c r="J22"/>
  <c r="K22"/>
  <c r="G30"/>
  <c r="C25"/>
  <c r="L25" s="1"/>
  <c r="G25"/>
  <c r="C26"/>
  <c r="L26" s="1"/>
  <c r="G26"/>
  <c r="G37"/>
  <c r="C37"/>
  <c r="C21"/>
  <c r="D16"/>
  <c r="E16"/>
  <c r="F16"/>
  <c r="H16"/>
  <c r="I16"/>
  <c r="J16"/>
  <c r="C15"/>
  <c r="G15"/>
  <c r="K15" s="1"/>
  <c r="L15" l="1"/>
  <c r="G20"/>
  <c r="C20"/>
  <c r="G29" l="1"/>
  <c r="G31" s="1"/>
  <c r="C30"/>
  <c r="L30" s="1"/>
  <c r="G33" l="1"/>
  <c r="G34" s="1"/>
  <c r="G24"/>
  <c r="G27" s="1"/>
  <c r="G19"/>
  <c r="G21"/>
  <c r="G18"/>
  <c r="G22" s="1"/>
  <c r="L37"/>
  <c r="L20"/>
  <c r="L21"/>
  <c r="C13"/>
  <c r="C12"/>
  <c r="G14"/>
  <c r="K14" s="1"/>
  <c r="G13"/>
  <c r="K13" s="1"/>
  <c r="G11"/>
  <c r="K11" s="1"/>
  <c r="G10"/>
  <c r="K10" s="1"/>
  <c r="K16" s="1"/>
  <c r="G9"/>
  <c r="G12"/>
  <c r="K12" s="1"/>
  <c r="K34"/>
  <c r="J34"/>
  <c r="I34"/>
  <c r="H34"/>
  <c r="F34"/>
  <c r="C19"/>
  <c r="L19" s="1"/>
  <c r="C14"/>
  <c r="C11"/>
  <c r="C18"/>
  <c r="C10"/>
  <c r="E34"/>
  <c r="D34"/>
  <c r="C33"/>
  <c r="L33" s="1"/>
  <c r="C24"/>
  <c r="C29"/>
  <c r="C9"/>
  <c r="L24" l="1"/>
  <c r="C27"/>
  <c r="L9"/>
  <c r="C16"/>
  <c r="G16"/>
  <c r="L29"/>
  <c r="C31"/>
  <c r="L31" s="1"/>
  <c r="L18"/>
  <c r="C22"/>
  <c r="L22" s="1"/>
  <c r="L10"/>
  <c r="L11"/>
  <c r="L13"/>
  <c r="L12"/>
  <c r="C34"/>
  <c r="L14"/>
  <c r="L42" l="1"/>
  <c r="L16"/>
</calcChain>
</file>

<file path=xl/sharedStrings.xml><?xml version="1.0" encoding="utf-8"?>
<sst xmlns="http://schemas.openxmlformats.org/spreadsheetml/2006/main" count="98" uniqueCount="91">
  <si>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</si>
  <si>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</si>
  <si>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</si>
  <si>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</si>
  <si>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</si>
  <si>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</si>
  <si>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</si>
  <si>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</si>
  <si>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</si>
  <si>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</si>
  <si>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</si>
  <si>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</si>
  <si>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</si>
  <si>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Инженерные сети к многоквартирным жилым домам № 15, № 17 по ул. Молодежная в пгт. Березово Березовского района</t>
  </si>
  <si>
    <t>4.1.</t>
  </si>
  <si>
    <t>5.</t>
  </si>
  <si>
    <t>5.1.</t>
  </si>
  <si>
    <t>Детский сад на 60 мест в с. Саранпауль Березовского района</t>
  </si>
  <si>
    <t>Муниципальная программа «Развитие образования в Березовском районе на 2016-2020 годы»</t>
  </si>
  <si>
    <t>Муниципальная программа «Обеспечение доступным и комфортным жильем жителей  Березовского района в 2016-2020 годах»</t>
  </si>
  <si>
    <t xml:space="preserve">Муниципальная программа «Развитие транспортной системы Березовского района на 2016– 2020 годы» </t>
  </si>
  <si>
    <t>Строительство автодороги по ул. Механическая, ул. Дуркина в пгт. Березово, Березовского района</t>
  </si>
  <si>
    <t>Муниципальная программа «Защита населения и территории от чрезвычайных ситуаций, обеспечение пожарной безопасности в Березовском районе на 2016-2020 годы»</t>
  </si>
  <si>
    <t>Пожарный водоем в п. Сосьва, Березовского района</t>
  </si>
  <si>
    <t xml:space="preserve">Муниципальная программа «Обеспечение экологической безопасности Березовского района на 2016 – 2020 годы» </t>
  </si>
  <si>
    <t xml:space="preserve">Капитальные вложения на текущий год
(тыс.руб.)
</t>
  </si>
  <si>
    <t>Инженерные сети к многоквартирному жилому дому по ул. Транспортная, 33 в пгт. Игрим Березовского района</t>
  </si>
  <si>
    <t>1.4.</t>
  </si>
  <si>
    <t>1.3.</t>
  </si>
  <si>
    <t xml:space="preserve">Образовательно-культурный комплекс в п. Теги, Березовского района </t>
  </si>
  <si>
    <t>Средняя общеобразовательная школа в п. Приполярный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</si>
  <si>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</si>
  <si>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</si>
  <si>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</si>
  <si>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</si>
  <si>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</si>
  <si>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Профинансировано МО в 2017 году  (кассовые расходы) за счёт: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</si>
  <si>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</si>
  <si>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</si>
  <si>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</si>
  <si>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</si>
  <si>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</si>
  <si>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</si>
  <si>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</si>
  <si>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>Интернат и детский сад в п. Сосьва Березовского района</t>
  </si>
  <si>
    <t>Реконструкция здания средней общеобразовательной школы в п.Светлый Березовского района</t>
  </si>
  <si>
    <t>1.5.</t>
  </si>
  <si>
    <t>1.6.</t>
  </si>
  <si>
    <t>2.3.</t>
  </si>
  <si>
    <t>Приобретение жилых помещений</t>
  </si>
  <si>
    <t>2.4.</t>
  </si>
  <si>
    <t>Предоставление гражданам выкупной стоимости</t>
  </si>
  <si>
    <t>6.</t>
  </si>
  <si>
    <t>Муниципальная программа "Социальная поддержка жителей Березовского района на 2016-2020 годы"</t>
  </si>
  <si>
    <t>Подпрограмма "Преодоление социальной исключенности"</t>
  </si>
  <si>
    <t>6.1.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</si>
  <si>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</si>
  <si>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</si>
  <si>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4.2.</t>
  </si>
  <si>
    <t>Пожарный водоем в с. Теги, Березовского района</t>
  </si>
  <si>
    <t>№ извещения 0387300106017000002, заключен МК № 03/12/16Д от 02.02.17 г. на оказание услуг по проведению проверки достоверности определения сметной стоимости строительства, получено отрицательное заключение экспертизы, необходима корректировка ПСД.</t>
  </si>
  <si>
    <t>Полигон ТКО в п. Светлый в Березовском районе</t>
  </si>
  <si>
    <t>Ведутся работы по организации подготовки проектной документации, ПСД выполнена и передана на государственную экологическую экспертизу.</t>
  </si>
  <si>
    <t>на 31.12.2017 года</t>
  </si>
  <si>
    <t>1.7.</t>
  </si>
  <si>
    <t>Реконструкция здания поселковой больницы под детский сад на 40 мест в п. Няксимволь Березовского района</t>
  </si>
  <si>
    <t xml:space="preserve">По состоянию на 01.01.2018 проведено 30 аукционов, из которых:
- заключено 4 муниципальных контракта участия в долевом строительстве 16 жилых помещений на общую сумму 30 966,7 тыс руб., произведена оплата 60%  в размере 18 580 тыс.руб. Застройщиком не выполнены обязательства по вводу в 4 кв. 2017 в эксплуатацию жилого дома и передаче администрации района квартир. 12 386,7 тыс.руб остались не освоеными. 
- заключено 10 муниципальных контрактов купли-продажи жилых помещений на общую сумму 17 150,1  тыс. руб., Итого  кассовое исполнение составило 35 730,1 руб. 
</t>
  </si>
  <si>
    <t>По состоянию на 01.01.2018 проведено 22 аукциона в электронной форме, по результатам которых заключено 19 муниципальных контрактов купли-продажи (д. Ломбовож-4, д. Кимкъясуй-4, с. Саранпауль-2, сосьва - 3, Березово-6) и 1 муниципальный контракт участия в долевом строительстве 2 квартир (с.Теги). остальные аукционы признаны несостоявшимися.  В рамках мероприятия выселения граждан из жилых домов, находящихся в зоне подтопления береговой линии, подверженной абразии с 1 гражданином – собственником, изъявившим желание получить выкупную стоимость, заключен договор купли-продажи и выплачена выкупная стоимость в размере 839,1 тыс. руб.</t>
  </si>
  <si>
    <t>3 собственникам выплачена выкупная стоимость (с.Саранпауль - 1, Игрим - 2)</t>
  </si>
  <si>
    <t xml:space="preserve">СМР - № аукциона 0187300012415000102,Заключен МК № 73/15 от 23.10.2015 с ООО Радужный, срок выполнения работ 20.12.16 г. (На основании Решения Арбитражного суда срок окончания работ продлен до 31.10.2017) На объекте выполнены строительство ВЛ-100%, строительство наружных сетей ТВС - 80%, строительство наружных сетей канализации - 100%, кирпичная кладка -75%, кровля - 15%, отделочные работы (штукатурка)- 50 %, внутренний водопровод и отопление-65%. Готовность объекта – 69%, не освоение средств в  соответствии с планом возникло по причине низкого темпа работы Подрядной организации. </t>
  </si>
  <si>
    <t>На объекте выполнены работы - полностью возведен корпус здания, установлены окна, выполнена кровля. Общий процент готовности – 65%. На данный момент работы на объекте не ведутся. Определением Арбитражного суда ХМАО-Югры от 05.05.2017 года, дело № А75-4641/2016 муниципальный контракт № 78/11 с ООО «Строй-М» расторгнут. В связи с появившимися в ходе строительства доп. объёмами работ, проведена корректировка ПСД. Получено положительное заключение определения сметной стоимости № 1-1-1-0082-17 от 16.11.17 г. Подготовлено письмо в Департамент образования ХМАО исх. № 6753 от 27.12.17 о включении объекта в АИП в 2018 году.</t>
  </si>
  <si>
    <t xml:space="preserve">СМР: 1 очередь детский сад: Разрешение на ввод в эксплуатацию от 24.12.2015 № RU 86501000-27. 2 очередь интернат: № аукциона 0187300012416000315 заключен МК № 75/16 от 27.12.2016 года,срок выполнения работ 20.08.2017 г.  Ввод в эксплуатацию - февраль 2018 год. Внутренняя отделка-98%, внутренние инженерные сети - 99 %. Готовность объекта-98 %.  </t>
  </si>
  <si>
    <t xml:space="preserve">ПСД-100% Достоверность сметной ст-ти № 86-1-6-0070-16 от 29.11.16 г., гос. эксперт. № 86-1-1-3-0089-16 от 15.04.16 г., </t>
  </si>
  <si>
    <t>В связи с низкими темпами работы Подрядной организации в соответствии с Решением Арбитражного суда ХМАОА75-10167/2016 от 28.12.16г. МК № 2/15 от 13.01.2015 г. с ООО "ГамбитСтрой" расторгнут,  проведенные аукционы № 0187300012417000039, 0187300012417000155, 0187300012417000178 не состоялись, т.к. не подано ни одной заявки. Повторный аукцион состоялся 17.11.17 г., заключен МК № 58/17 от 28.11.17 г., срок выполнения работ 20.12.17 г.  Процент готовности-98%. ввод эксплантацию февраль 2018</t>
  </si>
  <si>
    <t>На объекте выполнены сети тепловодоснабжения, газоснабжения, электроснабжения. Процент готовности объекта - 90%. МК 74/15 от 28.12.15г. расторгнут. Выполнена корректировка ПСД (канализация), направлено письмо о в Деп. Строй о снятии средств в 2017 году. В январе 2018 планируется поэтапный ввод объекта в эксплуатацию(сетей тепло,водо и газоснабжения).</t>
  </si>
  <si>
    <t>15.06.16г. Проведен аукцион № 0187300012416000101, заключен муниципальный контракт № 21/16 от 26.06.16 г. ООО "Лана", срок выполнения 20.09.2017 года, работы на объекте завершены. Разрешение на ввод объекта в эксплуатацию RU 86501000-02 от 02.05.2017,  RU 86501000-08 от 27..11.2017</t>
  </si>
  <si>
    <t>3.2.</t>
  </si>
  <si>
    <t>3.3.</t>
  </si>
  <si>
    <t>Строительство автодороги по ул. Воеводская в пгт. Березово в границах улиц Авиаторов и Молодежная (ПСД)</t>
  </si>
  <si>
    <t>Реконструкция ВПП аэропорта пгт.. Березово</t>
  </si>
  <si>
    <t>В связи с поздним выделением средств для выполнения работ по изготовлению ПСД и невозможность заключений МК в текущем финансовом году.</t>
  </si>
  <si>
    <t>Заключен МК № 65/17 от 18.12.17 г. по обследованию ГВПП и МВПП посадочной площадки «Березово» и составлению отчета с рекомендациями и укрупненным расчетом затрат по устройству нежесткого покрытия облегченного типа, срок выполнения работ 20.03.18 г., МК № 68/17от 22.12.17 г. на выполнение работ по инженерно-геологическим изысканиям и лабораторные исследования объекта: «Реконструкция ВПП аэропорта пгт. Березово, срок выполнения работ 20.02.18 года</t>
  </si>
  <si>
    <t>11 мая 2017 года проведен аукцион в электронной форме № 0187300012417000048 на строительство объекта, заключен муниципальный контракт № 17/17 от 22.05.17 г., подрядная организация НО КМНС «Сосьва», объект введен в эксплуатацию. Разрешение на ввод в эксплуатацию № RU 86501303-3 от 08.11.2017</t>
  </si>
  <si>
    <t>Муниципальной программе «Управление муниципальным имуществом в Березовском районе на 2016-2020 годы»</t>
  </si>
  <si>
    <t>7.</t>
  </si>
  <si>
    <t xml:space="preserve">7.1. </t>
  </si>
  <si>
    <t>Приобретение имущества в собственность Березовского района для размещения и обслуживания муниципального транспорта</t>
  </si>
  <si>
    <t>Заключены договоры купли -продажи муниципального имущества № 137 от 27.12.2017, № 138 от 27.12.2017</t>
  </si>
  <si>
    <t>СМР: № аукциона 0187300012413000033 МК № 39/13 от 13.05.13 г. Подрядчик ООО СП "Югра-С", цена МК-135 670,3 тыс. руб, ведется претензионная работа.  Работы на объекте завершены, получено Разрешение на ввод объекта в эксплуатацию № RU86501000-10 от 28.12.2017 года.</t>
  </si>
  <si>
    <t>СМР - № аукциона 0187300012416000050.Заключен муниципальный контракт на завершение работ № 12/16 от 11.05.16 с ООО "Архстройпроект"(цена МК 12 023,97 тыс. руб., срок выполнения работ 25.11.16 г.) Видеонаблюдение-80%, пож. сигнализация-80%, отделочные работы-95%. На отчетную дату готовность объекта 98 %. Срок окончания работ на объекте по контракту - август 2017 года. В связи с предписаниями Службы жилищного и строительного контроля ХМАО, необходимо выполнить доп.работы, ведется корректировка ПСД, заключен договор № 15/17 от 10.05.17 г. с ООО "Архстройпроект". Плановый ввод в объекта в эксплуатацию - декабрь 2018 года.</t>
  </si>
  <si>
    <t>31.07.2017 года проведен аукцион № 0187300012417000111, 11.08.2017 года проведен повторный аукцион № 0187300012417000117 на строительство объекта.  В связи с тем, что не подано ни одной заявки, аукционы признаны несостоявшимися. 05.09.17 г. состоялся аукцион № 0187300012417000161, заключен МК № 42/17 от 18.09.2017 г. с ИП Беловым Э.В., стоимость работ по контракту 2 406,33 тыс. руб., срок выполнения 31.10.2017 года. Общая готовность объекта: 98% (земляные работы-100 %, установка емкостей – 100%, благоустройство – 90%). Плановый срок ввода в эксплуатацию - март 2018 года.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</si>
</sst>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9"/>
      <name val="Times New Roman Cyr"/>
      <family val="1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7" fillId="2" borderId="1" xfId="0" applyNumberFormat="1" applyFont="1" applyFill="1" applyBorder="1" applyAlignment="1">
      <alignment horizontal="left" vertical="center" wrapText="1" shrinkToFit="1"/>
    </xf>
    <xf numFmtId="164" fontId="3" fillId="2" borderId="1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A31" zoomScale="75" zoomScaleNormal="75" workbookViewId="0">
      <selection sqref="A1:M42"/>
    </sheetView>
  </sheetViews>
  <sheetFormatPr defaultColWidth="8.85546875" defaultRowHeight="15"/>
  <cols>
    <col min="1" max="1" width="6.140625" style="1" customWidth="1"/>
    <col min="2" max="2" width="30.5703125" style="1" customWidth="1"/>
    <col min="3" max="3" width="11.85546875" style="2" customWidth="1"/>
    <col min="4" max="4" width="10.42578125" style="2" customWidth="1"/>
    <col min="5" max="5" width="9.140625" style="2" customWidth="1"/>
    <col min="6" max="6" width="13" style="22" customWidth="1"/>
    <col min="7" max="8" width="10.140625" style="1" customWidth="1"/>
    <col min="9" max="9" width="10.5703125" style="1" customWidth="1"/>
    <col min="10" max="10" width="9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100000000000001" customHeight="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7.100000000000001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7.45" customHeight="1">
      <c r="A4" s="62" t="s">
        <v>63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63.6" customHeight="1">
      <c r="A5" s="67" t="s">
        <v>1</v>
      </c>
      <c r="B5" s="66" t="s">
        <v>32</v>
      </c>
      <c r="C5" s="66" t="s">
        <v>25</v>
      </c>
      <c r="D5" s="66"/>
      <c r="E5" s="66"/>
      <c r="F5" s="55" t="s">
        <v>35</v>
      </c>
      <c r="G5" s="63" t="s">
        <v>36</v>
      </c>
      <c r="H5" s="63"/>
      <c r="I5" s="63"/>
      <c r="J5" s="63"/>
      <c r="K5" s="64" t="s">
        <v>40</v>
      </c>
      <c r="L5" s="64" t="s">
        <v>41</v>
      </c>
      <c r="M5" s="55" t="s">
        <v>42</v>
      </c>
    </row>
    <row r="6" spans="1:13" ht="90.75" customHeight="1">
      <c r="A6" s="67"/>
      <c r="B6" s="66"/>
      <c r="C6" s="16" t="s">
        <v>2</v>
      </c>
      <c r="D6" s="6" t="s">
        <v>33</v>
      </c>
      <c r="E6" s="6" t="s">
        <v>34</v>
      </c>
      <c r="F6" s="56"/>
      <c r="G6" s="16" t="s">
        <v>2</v>
      </c>
      <c r="H6" s="23" t="s">
        <v>37</v>
      </c>
      <c r="I6" s="23" t="s">
        <v>38</v>
      </c>
      <c r="J6" s="23" t="s">
        <v>39</v>
      </c>
      <c r="K6" s="65"/>
      <c r="L6" s="65"/>
      <c r="M6" s="56"/>
    </row>
    <row r="7" spans="1:13" ht="17.45" customHeight="1">
      <c r="A7" s="16">
        <v>1</v>
      </c>
      <c r="B7" s="15">
        <v>2</v>
      </c>
      <c r="C7" s="16">
        <v>3</v>
      </c>
      <c r="D7" s="6">
        <v>4</v>
      </c>
      <c r="E7" s="6">
        <v>5</v>
      </c>
      <c r="F7" s="14">
        <v>6</v>
      </c>
      <c r="G7" s="16">
        <v>7</v>
      </c>
      <c r="H7" s="23">
        <v>8</v>
      </c>
      <c r="I7" s="23">
        <v>9</v>
      </c>
      <c r="J7" s="23">
        <v>10</v>
      </c>
      <c r="K7" s="24">
        <v>11</v>
      </c>
      <c r="L7" s="24">
        <v>12</v>
      </c>
      <c r="M7" s="14">
        <v>13</v>
      </c>
    </row>
    <row r="8" spans="1:13" s="8" customFormat="1" ht="23.1" customHeight="1">
      <c r="A8" s="7" t="s">
        <v>0</v>
      </c>
      <c r="B8" s="58" t="s">
        <v>18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8" customFormat="1" ht="150.75" customHeight="1">
      <c r="A9" s="16" t="s">
        <v>4</v>
      </c>
      <c r="B9" s="26" t="s">
        <v>12</v>
      </c>
      <c r="C9" s="13">
        <f t="shared" ref="C9:C14" si="0">D9+E9</f>
        <v>101062.2</v>
      </c>
      <c r="D9" s="36">
        <v>90956</v>
      </c>
      <c r="E9" s="37">
        <v>10106.200000000001</v>
      </c>
      <c r="F9" s="37"/>
      <c r="G9" s="36">
        <f t="shared" ref="G9:G14" si="1">H9+I9+J9</f>
        <v>93062</v>
      </c>
      <c r="H9" s="36"/>
      <c r="I9" s="36">
        <v>83755.8</v>
      </c>
      <c r="J9" s="36">
        <v>9306.2000000000007</v>
      </c>
      <c r="K9" s="36">
        <v>93062</v>
      </c>
      <c r="L9" s="36">
        <f>K9/(C9+F9)*100</f>
        <v>92.08388497380821</v>
      </c>
      <c r="M9" s="33" t="s">
        <v>69</v>
      </c>
    </row>
    <row r="10" spans="1:13" s="8" customFormat="1" ht="119.25" customHeight="1">
      <c r="A10" s="16" t="s">
        <v>11</v>
      </c>
      <c r="B10" s="27" t="s">
        <v>17</v>
      </c>
      <c r="C10" s="13">
        <f t="shared" si="0"/>
        <v>52.3</v>
      </c>
      <c r="D10" s="36">
        <v>0</v>
      </c>
      <c r="E10" s="37">
        <v>52.3</v>
      </c>
      <c r="F10" s="37"/>
      <c r="G10" s="36">
        <f t="shared" si="1"/>
        <v>52.3</v>
      </c>
      <c r="H10" s="36"/>
      <c r="I10" s="36"/>
      <c r="J10" s="36">
        <v>52.3</v>
      </c>
      <c r="K10" s="36">
        <f t="shared" ref="K10:K14" si="2">G10</f>
        <v>52.3</v>
      </c>
      <c r="L10" s="36">
        <f t="shared" ref="L10:L14" si="3">K10/(C10+F10)*100</f>
        <v>100</v>
      </c>
      <c r="M10" s="33" t="s">
        <v>70</v>
      </c>
    </row>
    <row r="11" spans="1:13" s="9" customFormat="1" ht="109.5" customHeight="1">
      <c r="A11" s="16" t="s">
        <v>28</v>
      </c>
      <c r="B11" s="27" t="s">
        <v>29</v>
      </c>
      <c r="C11" s="13">
        <f t="shared" si="0"/>
        <v>3221.7</v>
      </c>
      <c r="D11" s="18"/>
      <c r="E11" s="37">
        <v>3221.7</v>
      </c>
      <c r="F11" s="37">
        <v>483.9</v>
      </c>
      <c r="G11" s="36">
        <f t="shared" si="1"/>
        <v>3705.2000000000003</v>
      </c>
      <c r="H11" s="36">
        <v>483.9</v>
      </c>
      <c r="I11" s="36"/>
      <c r="J11" s="36">
        <v>3221.3</v>
      </c>
      <c r="K11" s="36">
        <f t="shared" si="2"/>
        <v>3705.2000000000003</v>
      </c>
      <c r="L11" s="36">
        <f t="shared" si="3"/>
        <v>99.989205526770306</v>
      </c>
      <c r="M11" s="33" t="s">
        <v>89</v>
      </c>
    </row>
    <row r="12" spans="1:13" s="9" customFormat="1" ht="74.25" customHeight="1">
      <c r="A12" s="16" t="s">
        <v>27</v>
      </c>
      <c r="B12" s="27" t="s">
        <v>44</v>
      </c>
      <c r="C12" s="13">
        <f t="shared" si="0"/>
        <v>4184.3999999999996</v>
      </c>
      <c r="D12" s="18"/>
      <c r="E12" s="37">
        <v>4184.3999999999996</v>
      </c>
      <c r="F12" s="37">
        <v>9052.7000000000007</v>
      </c>
      <c r="G12" s="36">
        <f t="shared" si="1"/>
        <v>12392.5</v>
      </c>
      <c r="H12" s="36">
        <v>9052.7000000000007</v>
      </c>
      <c r="I12" s="36"/>
      <c r="J12" s="36">
        <v>3339.8</v>
      </c>
      <c r="K12" s="36">
        <f t="shared" si="2"/>
        <v>12392.5</v>
      </c>
      <c r="L12" s="36">
        <f t="shared" si="3"/>
        <v>93.619448368600359</v>
      </c>
      <c r="M12" s="33" t="s">
        <v>71</v>
      </c>
    </row>
    <row r="13" spans="1:13" s="9" customFormat="1" ht="60.75" customHeight="1">
      <c r="A13" s="16" t="s">
        <v>46</v>
      </c>
      <c r="B13" s="27" t="s">
        <v>45</v>
      </c>
      <c r="C13" s="13">
        <f t="shared" si="0"/>
        <v>3657.8</v>
      </c>
      <c r="D13" s="18"/>
      <c r="E13" s="37">
        <v>3657.8</v>
      </c>
      <c r="F13" s="37">
        <v>0</v>
      </c>
      <c r="G13" s="36">
        <f t="shared" si="1"/>
        <v>3657.8</v>
      </c>
      <c r="H13" s="36"/>
      <c r="I13" s="36"/>
      <c r="J13" s="36">
        <v>3657.8</v>
      </c>
      <c r="K13" s="36">
        <f t="shared" si="2"/>
        <v>3657.8</v>
      </c>
      <c r="L13" s="36">
        <f t="shared" si="3"/>
        <v>100</v>
      </c>
      <c r="M13" s="33" t="s">
        <v>88</v>
      </c>
    </row>
    <row r="14" spans="1:13" s="9" customFormat="1" ht="60.75" customHeight="1">
      <c r="A14" s="16" t="s">
        <v>47</v>
      </c>
      <c r="B14" s="27" t="s">
        <v>30</v>
      </c>
      <c r="C14" s="13">
        <f t="shared" si="0"/>
        <v>19.8</v>
      </c>
      <c r="D14" s="18"/>
      <c r="E14" s="37">
        <v>19.8</v>
      </c>
      <c r="F14" s="37"/>
      <c r="G14" s="36">
        <f t="shared" si="1"/>
        <v>19.8</v>
      </c>
      <c r="H14" s="36"/>
      <c r="I14" s="36"/>
      <c r="J14" s="36">
        <v>19.8</v>
      </c>
      <c r="K14" s="36">
        <f t="shared" si="2"/>
        <v>19.8</v>
      </c>
      <c r="L14" s="36">
        <f t="shared" si="3"/>
        <v>100</v>
      </c>
      <c r="M14" s="33" t="s">
        <v>60</v>
      </c>
    </row>
    <row r="15" spans="1:13" s="9" customFormat="1" ht="60.75" customHeight="1">
      <c r="A15" s="41" t="s">
        <v>64</v>
      </c>
      <c r="B15" s="27" t="s">
        <v>65</v>
      </c>
      <c r="C15" s="13">
        <f t="shared" ref="C15" si="4">D15+E15</f>
        <v>1650.8</v>
      </c>
      <c r="D15" s="18"/>
      <c r="E15" s="37">
        <v>1650.8</v>
      </c>
      <c r="F15" s="37"/>
      <c r="G15" s="36">
        <f t="shared" ref="G15" si="5">H15+I15+J15</f>
        <v>1650.8</v>
      </c>
      <c r="H15" s="36"/>
      <c r="I15" s="36"/>
      <c r="J15" s="36">
        <v>1650.8</v>
      </c>
      <c r="K15" s="36">
        <f t="shared" ref="K15" si="6">G15</f>
        <v>1650.8</v>
      </c>
      <c r="L15" s="36">
        <f t="shared" ref="L15" si="7">K15/(C15+F15)*100</f>
        <v>100</v>
      </c>
      <c r="M15" s="33" t="s">
        <v>72</v>
      </c>
    </row>
    <row r="16" spans="1:13" s="9" customFormat="1" ht="33.75" customHeight="1">
      <c r="A16" s="16"/>
      <c r="B16" s="28" t="s">
        <v>57</v>
      </c>
      <c r="C16" s="18">
        <f>C9+C10+C11+C12+C13+C14+C15</f>
        <v>113849</v>
      </c>
      <c r="D16" s="18">
        <f t="shared" ref="D16:K16" si="8">D9+D10+D11+D12+D13+D14+D15</f>
        <v>90956</v>
      </c>
      <c r="E16" s="18">
        <f t="shared" si="8"/>
        <v>22892.999999999996</v>
      </c>
      <c r="F16" s="18">
        <f t="shared" si="8"/>
        <v>9536.6</v>
      </c>
      <c r="G16" s="18">
        <f t="shared" si="8"/>
        <v>114540.40000000001</v>
      </c>
      <c r="H16" s="18">
        <f t="shared" si="8"/>
        <v>9536.6</v>
      </c>
      <c r="I16" s="18">
        <f t="shared" si="8"/>
        <v>83755.8</v>
      </c>
      <c r="J16" s="18">
        <f t="shared" si="8"/>
        <v>21247.999999999996</v>
      </c>
      <c r="K16" s="18">
        <f t="shared" si="8"/>
        <v>114540.40000000001</v>
      </c>
      <c r="L16" s="18">
        <f>K16/(C16+F16)*100</f>
        <v>92.831254214430217</v>
      </c>
      <c r="M16" s="19"/>
    </row>
    <row r="17" spans="1:13" s="9" customFormat="1" ht="20.45" customHeight="1">
      <c r="A17" s="21" t="s">
        <v>5</v>
      </c>
      <c r="B17" s="57" t="s">
        <v>19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s="9" customFormat="1" ht="72.75" customHeight="1">
      <c r="A18" s="17" t="s">
        <v>6</v>
      </c>
      <c r="B18" s="29" t="s">
        <v>13</v>
      </c>
      <c r="C18" s="13">
        <f>D18+E18</f>
        <v>7408.3</v>
      </c>
      <c r="D18" s="13">
        <v>5926.6</v>
      </c>
      <c r="E18" s="13">
        <v>1481.7</v>
      </c>
      <c r="F18" s="13"/>
      <c r="G18" s="13">
        <f>H18+I18+J18</f>
        <v>7381.7999999999993</v>
      </c>
      <c r="H18" s="13"/>
      <c r="I18" s="13">
        <v>5905.4</v>
      </c>
      <c r="J18" s="13">
        <v>1476.4</v>
      </c>
      <c r="K18" s="13">
        <v>7381.8</v>
      </c>
      <c r="L18" s="36">
        <f>K18/(C18+F18)*100</f>
        <v>99.642293103680998</v>
      </c>
      <c r="M18" s="30" t="s">
        <v>73</v>
      </c>
    </row>
    <row r="19" spans="1:13" ht="80.25" customHeight="1">
      <c r="A19" s="15" t="s">
        <v>7</v>
      </c>
      <c r="B19" s="30" t="s">
        <v>26</v>
      </c>
      <c r="C19" s="13">
        <f>D19+E19</f>
        <v>98</v>
      </c>
      <c r="D19" s="13">
        <v>0</v>
      </c>
      <c r="E19" s="13">
        <v>98</v>
      </c>
      <c r="F19" s="13"/>
      <c r="G19" s="13">
        <f t="shared" ref="G19:G21" si="9">H19+I19+J19</f>
        <v>98</v>
      </c>
      <c r="H19" s="13"/>
      <c r="I19" s="13"/>
      <c r="J19" s="13">
        <v>98</v>
      </c>
      <c r="K19" s="13">
        <v>98</v>
      </c>
      <c r="L19" s="36">
        <f t="shared" ref="L19:L21" si="10">K19/(C19+F19)*100</f>
        <v>100</v>
      </c>
      <c r="M19" s="30" t="s">
        <v>74</v>
      </c>
    </row>
    <row r="20" spans="1:13" ht="123" customHeight="1">
      <c r="A20" s="34" t="s">
        <v>48</v>
      </c>
      <c r="B20" s="30" t="s">
        <v>49</v>
      </c>
      <c r="C20" s="13">
        <f>D20+E20</f>
        <v>72837.600000000006</v>
      </c>
      <c r="D20" s="13">
        <v>61935</v>
      </c>
      <c r="E20" s="13">
        <v>10902.6</v>
      </c>
      <c r="F20" s="13"/>
      <c r="G20" s="13">
        <f>H20+I20+J20</f>
        <v>66017.8</v>
      </c>
      <c r="H20" s="13"/>
      <c r="I20" s="13">
        <v>55865.3</v>
      </c>
      <c r="J20" s="13">
        <v>10152.5</v>
      </c>
      <c r="K20" s="13">
        <v>66017.8</v>
      </c>
      <c r="L20" s="36">
        <f t="shared" si="10"/>
        <v>90.636978703307079</v>
      </c>
      <c r="M20" s="43" t="s">
        <v>67</v>
      </c>
    </row>
    <row r="21" spans="1:13" ht="72.599999999999994" customHeight="1">
      <c r="A21" s="34" t="s">
        <v>50</v>
      </c>
      <c r="B21" s="30" t="s">
        <v>51</v>
      </c>
      <c r="C21" s="13">
        <f>E21+D21</f>
        <v>1492</v>
      </c>
      <c r="D21" s="13">
        <v>0</v>
      </c>
      <c r="E21" s="13">
        <v>1492</v>
      </c>
      <c r="F21" s="13"/>
      <c r="G21" s="13">
        <f t="shared" si="9"/>
        <v>1492</v>
      </c>
      <c r="H21" s="13"/>
      <c r="I21" s="13"/>
      <c r="J21" s="13">
        <v>1492</v>
      </c>
      <c r="K21" s="13">
        <v>1492</v>
      </c>
      <c r="L21" s="36">
        <f t="shared" si="10"/>
        <v>100</v>
      </c>
      <c r="M21" s="43" t="s">
        <v>68</v>
      </c>
    </row>
    <row r="22" spans="1:13" s="9" customFormat="1" ht="21.6" customHeight="1">
      <c r="A22" s="11"/>
      <c r="B22" s="28" t="s">
        <v>57</v>
      </c>
      <c r="C22" s="18">
        <f>C18+C19+C20+C21</f>
        <v>81835.900000000009</v>
      </c>
      <c r="D22" s="18">
        <f t="shared" ref="D22:K22" si="11">D18+D19+D20+D21</f>
        <v>67861.600000000006</v>
      </c>
      <c r="E22" s="18">
        <f t="shared" si="11"/>
        <v>13974.300000000001</v>
      </c>
      <c r="F22" s="18">
        <f t="shared" si="11"/>
        <v>0</v>
      </c>
      <c r="G22" s="18">
        <f t="shared" si="11"/>
        <v>74989.600000000006</v>
      </c>
      <c r="H22" s="18">
        <f t="shared" si="11"/>
        <v>0</v>
      </c>
      <c r="I22" s="18">
        <f t="shared" si="11"/>
        <v>61770.700000000004</v>
      </c>
      <c r="J22" s="18">
        <f t="shared" si="11"/>
        <v>13218.9</v>
      </c>
      <c r="K22" s="18">
        <f t="shared" si="11"/>
        <v>74989.600000000006</v>
      </c>
      <c r="L22" s="18">
        <f>K22/C22*100</f>
        <v>91.634111679592934</v>
      </c>
      <c r="M22" s="18"/>
    </row>
    <row r="23" spans="1:13" s="9" customFormat="1" ht="19.5" customHeight="1">
      <c r="A23" s="21" t="s">
        <v>9</v>
      </c>
      <c r="B23" s="57" t="s">
        <v>20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s="8" customFormat="1" ht="66" customHeight="1">
      <c r="A24" s="5" t="s">
        <v>8</v>
      </c>
      <c r="B24" s="31" t="s">
        <v>21</v>
      </c>
      <c r="C24" s="13">
        <f>D24+E24</f>
        <v>15475</v>
      </c>
      <c r="D24" s="13">
        <v>14579.3</v>
      </c>
      <c r="E24" s="13">
        <v>895.7</v>
      </c>
      <c r="F24" s="18"/>
      <c r="G24" s="36">
        <f>H24+I24+J24</f>
        <v>15422</v>
      </c>
      <c r="H24" s="36"/>
      <c r="I24" s="36">
        <v>14526.3</v>
      </c>
      <c r="J24" s="36">
        <v>895.7</v>
      </c>
      <c r="K24" s="36">
        <v>15422</v>
      </c>
      <c r="L24" s="36">
        <f>K24/(C24+F24)*100</f>
        <v>99.657512116316639</v>
      </c>
      <c r="M24" s="33" t="s">
        <v>75</v>
      </c>
    </row>
    <row r="25" spans="1:13" s="8" customFormat="1" ht="66" customHeight="1">
      <c r="A25" s="5" t="s">
        <v>76</v>
      </c>
      <c r="B25" s="31" t="s">
        <v>78</v>
      </c>
      <c r="C25" s="13">
        <f t="shared" ref="C25:C26" si="12">D25+E25</f>
        <v>3946.6</v>
      </c>
      <c r="D25" s="13"/>
      <c r="E25" s="13">
        <v>3946.6</v>
      </c>
      <c r="F25" s="18"/>
      <c r="G25" s="36">
        <f t="shared" ref="G25:G26" si="13">H25+I25+J25</f>
        <v>0</v>
      </c>
      <c r="H25" s="36"/>
      <c r="I25" s="36"/>
      <c r="J25" s="36"/>
      <c r="K25" s="36"/>
      <c r="L25" s="36">
        <f t="shared" ref="L25:L26" si="14">K25/(C25+F25)*100</f>
        <v>0</v>
      </c>
      <c r="M25" s="33" t="s">
        <v>80</v>
      </c>
    </row>
    <row r="26" spans="1:13" s="8" customFormat="1" ht="89.25" customHeight="1">
      <c r="A26" s="5" t="s">
        <v>77</v>
      </c>
      <c r="B26" s="31" t="s">
        <v>79</v>
      </c>
      <c r="C26" s="13">
        <f t="shared" si="12"/>
        <v>2051</v>
      </c>
      <c r="D26" s="13"/>
      <c r="E26" s="13">
        <v>2051</v>
      </c>
      <c r="F26" s="18"/>
      <c r="G26" s="36">
        <f t="shared" si="13"/>
        <v>0</v>
      </c>
      <c r="H26" s="36"/>
      <c r="I26" s="36"/>
      <c r="J26" s="36"/>
      <c r="K26" s="36"/>
      <c r="L26" s="36">
        <f t="shared" si="14"/>
        <v>0</v>
      </c>
      <c r="M26" s="33" t="s">
        <v>81</v>
      </c>
    </row>
    <row r="27" spans="1:13" s="9" customFormat="1" ht="21" customHeight="1">
      <c r="A27" s="25"/>
      <c r="B27" s="28" t="s">
        <v>57</v>
      </c>
      <c r="C27" s="18">
        <f>SUM(C24:C26)</f>
        <v>21472.6</v>
      </c>
      <c r="D27" s="18">
        <f t="shared" ref="D27:K27" si="15">SUM(D24:D26)</f>
        <v>14579.3</v>
      </c>
      <c r="E27" s="18">
        <f t="shared" si="15"/>
        <v>6893.3</v>
      </c>
      <c r="F27" s="18">
        <f t="shared" si="15"/>
        <v>0</v>
      </c>
      <c r="G27" s="18">
        <f t="shared" si="15"/>
        <v>15422</v>
      </c>
      <c r="H27" s="18">
        <f t="shared" si="15"/>
        <v>0</v>
      </c>
      <c r="I27" s="18">
        <f t="shared" si="15"/>
        <v>14526.3</v>
      </c>
      <c r="J27" s="18">
        <f t="shared" si="15"/>
        <v>895.7</v>
      </c>
      <c r="K27" s="18">
        <f t="shared" si="15"/>
        <v>15422</v>
      </c>
      <c r="L27" s="18">
        <f>K27/C27*100</f>
        <v>71.821763549826287</v>
      </c>
      <c r="M27" s="20"/>
    </row>
    <row r="28" spans="1:13" s="9" customFormat="1" ht="19.5" customHeight="1">
      <c r="A28" s="21" t="s">
        <v>10</v>
      </c>
      <c r="B28" s="57" t="s">
        <v>22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s="9" customFormat="1" ht="97.5" customHeight="1">
      <c r="A29" s="5" t="s">
        <v>14</v>
      </c>
      <c r="B29" s="30" t="s">
        <v>23</v>
      </c>
      <c r="C29" s="13">
        <f>D29+E29</f>
        <v>3037.6000000000004</v>
      </c>
      <c r="D29" s="36">
        <v>2092.4</v>
      </c>
      <c r="E29" s="36">
        <v>945.2</v>
      </c>
      <c r="F29" s="36"/>
      <c r="G29" s="36">
        <f>H29+I29+J29</f>
        <v>3037.5</v>
      </c>
      <c r="H29" s="36"/>
      <c r="I29" s="36">
        <v>2092.3000000000002</v>
      </c>
      <c r="J29" s="36">
        <v>945.2</v>
      </c>
      <c r="K29" s="36">
        <v>3037.5</v>
      </c>
      <c r="L29" s="36">
        <f>K29/(C29+F29)*100</f>
        <v>99.996707927311022</v>
      </c>
      <c r="M29" s="44" t="s">
        <v>82</v>
      </c>
    </row>
    <row r="30" spans="1:13" s="9" customFormat="1" ht="115.5" customHeight="1">
      <c r="A30" s="5" t="s">
        <v>58</v>
      </c>
      <c r="B30" s="30" t="s">
        <v>59</v>
      </c>
      <c r="C30" s="13">
        <f>D30+E30</f>
        <v>2549.3000000000002</v>
      </c>
      <c r="D30" s="36">
        <v>1778.9</v>
      </c>
      <c r="E30" s="36">
        <v>770.4</v>
      </c>
      <c r="F30" s="36"/>
      <c r="G30" s="36">
        <f>H30+I30+J30</f>
        <v>1576.1</v>
      </c>
      <c r="H30" s="36"/>
      <c r="I30" s="36">
        <v>1069.3</v>
      </c>
      <c r="J30" s="36">
        <v>506.8</v>
      </c>
      <c r="K30" s="36">
        <v>1576.1</v>
      </c>
      <c r="L30" s="36">
        <f>K30/C30*100</f>
        <v>61.824814655003323</v>
      </c>
      <c r="M30" s="44" t="s">
        <v>90</v>
      </c>
    </row>
    <row r="31" spans="1:13" s="9" customFormat="1" ht="19.5" customHeight="1">
      <c r="A31" s="21"/>
      <c r="B31" s="28" t="s">
        <v>57</v>
      </c>
      <c r="C31" s="18">
        <f>SUM(C29:C30)</f>
        <v>5586.9000000000005</v>
      </c>
      <c r="D31" s="18">
        <f t="shared" ref="D31:K31" si="16">SUM(D29:D30)</f>
        <v>3871.3</v>
      </c>
      <c r="E31" s="18">
        <f t="shared" si="16"/>
        <v>1715.6</v>
      </c>
      <c r="F31" s="18">
        <f t="shared" si="16"/>
        <v>0</v>
      </c>
      <c r="G31" s="18">
        <f t="shared" si="16"/>
        <v>4613.6000000000004</v>
      </c>
      <c r="H31" s="18">
        <f t="shared" si="16"/>
        <v>0</v>
      </c>
      <c r="I31" s="18">
        <f t="shared" si="16"/>
        <v>3161.6000000000004</v>
      </c>
      <c r="J31" s="18">
        <f t="shared" si="16"/>
        <v>1452</v>
      </c>
      <c r="K31" s="18">
        <f t="shared" si="16"/>
        <v>4613.6000000000004</v>
      </c>
      <c r="L31" s="18">
        <f>K31/C31*100</f>
        <v>82.578889903166328</v>
      </c>
      <c r="M31" s="20"/>
    </row>
    <row r="32" spans="1:13" s="9" customFormat="1" ht="21" customHeight="1">
      <c r="A32" s="21" t="s">
        <v>15</v>
      </c>
      <c r="B32" s="57" t="s">
        <v>24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6" s="9" customFormat="1" ht="48" customHeight="1">
      <c r="A33" s="5" t="s">
        <v>16</v>
      </c>
      <c r="B33" s="32" t="s">
        <v>61</v>
      </c>
      <c r="C33" s="13">
        <f>D33+E33</f>
        <v>103.7</v>
      </c>
      <c r="D33" s="18"/>
      <c r="E33" s="13">
        <v>103.7</v>
      </c>
      <c r="F33" s="13"/>
      <c r="G33" s="36">
        <f>H33+I33+J33</f>
        <v>103.7</v>
      </c>
      <c r="H33" s="36"/>
      <c r="I33" s="36"/>
      <c r="J33" s="36">
        <v>103.7</v>
      </c>
      <c r="K33" s="36">
        <v>103.7</v>
      </c>
      <c r="L33" s="36">
        <f>K33/(C33+F33)*100</f>
        <v>100</v>
      </c>
      <c r="M33" s="33" t="s">
        <v>62</v>
      </c>
    </row>
    <row r="34" spans="1:16" s="9" customFormat="1" ht="18.95" customHeight="1">
      <c r="A34" s="21"/>
      <c r="B34" s="28" t="s">
        <v>57</v>
      </c>
      <c r="C34" s="18">
        <f>SUM(C33)</f>
        <v>103.7</v>
      </c>
      <c r="D34" s="18">
        <f>SUM(D33)</f>
        <v>0</v>
      </c>
      <c r="E34" s="18">
        <f>SUM(E33)</f>
        <v>103.7</v>
      </c>
      <c r="F34" s="18">
        <f t="shared" ref="F34:K34" si="17">SUM(F33)</f>
        <v>0</v>
      </c>
      <c r="G34" s="18">
        <f t="shared" si="17"/>
        <v>103.7</v>
      </c>
      <c r="H34" s="18">
        <f t="shared" si="17"/>
        <v>0</v>
      </c>
      <c r="I34" s="18">
        <f t="shared" si="17"/>
        <v>0</v>
      </c>
      <c r="J34" s="18">
        <f t="shared" si="17"/>
        <v>103.7</v>
      </c>
      <c r="K34" s="18">
        <f t="shared" si="17"/>
        <v>103.7</v>
      </c>
      <c r="L34" s="18">
        <f>K34/C34*100</f>
        <v>100</v>
      </c>
      <c r="M34" s="19"/>
    </row>
    <row r="35" spans="1:16" s="9" customFormat="1" ht="18.95" customHeight="1">
      <c r="A35" s="21" t="s">
        <v>52</v>
      </c>
      <c r="B35" s="52" t="s">
        <v>53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6" s="9" customFormat="1" ht="18.95" customHeight="1">
      <c r="A36" s="21"/>
      <c r="B36" s="49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6" s="9" customFormat="1" ht="112.5" customHeight="1">
      <c r="A37" s="21" t="s">
        <v>55</v>
      </c>
      <c r="B37" s="30" t="s">
        <v>56</v>
      </c>
      <c r="C37" s="13">
        <f>D37+E37</f>
        <v>53923.199999999997</v>
      </c>
      <c r="D37" s="13">
        <v>53923.199999999997</v>
      </c>
      <c r="E37" s="13">
        <v>0</v>
      </c>
      <c r="F37" s="30"/>
      <c r="G37" s="13">
        <f>H37+I37+J37</f>
        <v>35730.1</v>
      </c>
      <c r="H37" s="13">
        <v>0</v>
      </c>
      <c r="I37" s="13">
        <v>35730.1</v>
      </c>
      <c r="J37" s="13">
        <v>0</v>
      </c>
      <c r="K37" s="13">
        <v>35730.1</v>
      </c>
      <c r="L37" s="13">
        <f>K37/(C37+F37)*100</f>
        <v>66.261089846299924</v>
      </c>
      <c r="M37" s="42" t="s">
        <v>66</v>
      </c>
      <c r="N37" s="39"/>
      <c r="P37" s="39"/>
    </row>
    <row r="38" spans="1:16" s="9" customFormat="1" ht="18" customHeight="1">
      <c r="A38" s="46"/>
      <c r="B38" s="28" t="s">
        <v>57</v>
      </c>
      <c r="C38" s="18">
        <f>SUM(C37)</f>
        <v>53923.199999999997</v>
      </c>
      <c r="D38" s="18">
        <f t="shared" ref="D38:K38" si="18">SUM(D37)</f>
        <v>53923.199999999997</v>
      </c>
      <c r="E38" s="18">
        <f t="shared" si="18"/>
        <v>0</v>
      </c>
      <c r="F38" s="18">
        <f t="shared" si="18"/>
        <v>0</v>
      </c>
      <c r="G38" s="18">
        <f t="shared" si="18"/>
        <v>35730.1</v>
      </c>
      <c r="H38" s="18">
        <f t="shared" si="18"/>
        <v>0</v>
      </c>
      <c r="I38" s="18">
        <f t="shared" si="18"/>
        <v>35730.1</v>
      </c>
      <c r="J38" s="18">
        <f t="shared" si="18"/>
        <v>0</v>
      </c>
      <c r="K38" s="18">
        <f t="shared" si="18"/>
        <v>35730.1</v>
      </c>
      <c r="L38" s="18">
        <f>K38/C38*100</f>
        <v>66.261089846299924</v>
      </c>
      <c r="M38" s="42"/>
      <c r="P38" s="39"/>
    </row>
    <row r="39" spans="1:16" s="9" customFormat="1" ht="21" customHeight="1">
      <c r="A39" s="45" t="s">
        <v>84</v>
      </c>
      <c r="B39" s="49" t="s">
        <v>83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P39" s="39"/>
    </row>
    <row r="40" spans="1:16" s="9" customFormat="1" ht="112.5" customHeight="1">
      <c r="A40" s="5" t="s">
        <v>85</v>
      </c>
      <c r="B40" s="30" t="s">
        <v>86</v>
      </c>
      <c r="C40" s="13">
        <f>D40+E40</f>
        <v>9067.5</v>
      </c>
      <c r="D40" s="13">
        <v>9067.5</v>
      </c>
      <c r="E40" s="13"/>
      <c r="F40" s="30"/>
      <c r="G40" s="13">
        <f>H40+I40+J40</f>
        <v>9067.5</v>
      </c>
      <c r="H40" s="13"/>
      <c r="I40" s="13">
        <v>9067.5</v>
      </c>
      <c r="J40" s="13"/>
      <c r="K40" s="13">
        <v>9067.5</v>
      </c>
      <c r="L40" s="13">
        <f>K40/C40*100</f>
        <v>100</v>
      </c>
      <c r="M40" s="42" t="s">
        <v>87</v>
      </c>
      <c r="P40" s="39"/>
    </row>
    <row r="41" spans="1:16" s="9" customFormat="1" ht="16.5" customHeight="1">
      <c r="A41" s="21"/>
      <c r="B41" s="28" t="s">
        <v>57</v>
      </c>
      <c r="C41" s="18">
        <f>SUM(C40)</f>
        <v>9067.5</v>
      </c>
      <c r="D41" s="18">
        <f t="shared" ref="D41:K41" si="19">SUM(D40)</f>
        <v>9067.5</v>
      </c>
      <c r="E41" s="18">
        <f t="shared" si="19"/>
        <v>0</v>
      </c>
      <c r="F41" s="18">
        <f t="shared" si="19"/>
        <v>0</v>
      </c>
      <c r="G41" s="18">
        <f t="shared" si="19"/>
        <v>9067.5</v>
      </c>
      <c r="H41" s="18">
        <f t="shared" si="19"/>
        <v>0</v>
      </c>
      <c r="I41" s="18">
        <f t="shared" si="19"/>
        <v>9067.5</v>
      </c>
      <c r="J41" s="18">
        <f t="shared" si="19"/>
        <v>0</v>
      </c>
      <c r="K41" s="18">
        <f t="shared" si="19"/>
        <v>9067.5</v>
      </c>
      <c r="L41" s="18">
        <f>K41/C41*100</f>
        <v>100</v>
      </c>
      <c r="M41" s="35"/>
    </row>
    <row r="42" spans="1:16" s="8" customFormat="1" ht="29.25" customHeight="1">
      <c r="A42" s="5"/>
      <c r="B42" s="48" t="s">
        <v>3</v>
      </c>
      <c r="C42" s="47">
        <f>C16+C22+C27+C31+C34+C38+C41</f>
        <v>285838.80000000005</v>
      </c>
      <c r="D42" s="47">
        <f>D16+D22+D27+D31+D34+D38+D41</f>
        <v>240258.89999999997</v>
      </c>
      <c r="E42" s="47">
        <f>E16+E22+E27+E31+E34+E38+E41</f>
        <v>45579.899999999994</v>
      </c>
      <c r="F42" s="47">
        <f>F16+F22+F27+F31+F34+F38+F41</f>
        <v>9536.6</v>
      </c>
      <c r="G42" s="47">
        <f>G16+G22+G31+G34+G38+G41</f>
        <v>239044.90000000002</v>
      </c>
      <c r="H42" s="47">
        <f>H16+H22+H27+H31+H34+H38+H41</f>
        <v>9536.6</v>
      </c>
      <c r="I42" s="47">
        <f>I16+I22+I27+I31+I34+I38+I41</f>
        <v>208012</v>
      </c>
      <c r="J42" s="47">
        <f>J16+J22+J27+J31+J34+J38+J41</f>
        <v>36918.299999999988</v>
      </c>
      <c r="K42" s="47">
        <f>K16+K22+K27+K31+K34+K38+K41</f>
        <v>254466.90000000002</v>
      </c>
      <c r="L42" s="47">
        <f>K42/(F42+C42)*100</f>
        <v>86.150336148507961</v>
      </c>
      <c r="M42" s="12"/>
    </row>
    <row r="43" spans="1:16" s="9" customFormat="1">
      <c r="C43" s="10"/>
      <c r="D43" s="10"/>
      <c r="E43" s="10"/>
      <c r="F43" s="10"/>
    </row>
    <row r="44" spans="1:16">
      <c r="C44" s="3"/>
      <c r="D44" s="38"/>
      <c r="H44" s="40"/>
    </row>
    <row r="45" spans="1:16">
      <c r="C45" s="3"/>
      <c r="E45" s="4"/>
      <c r="F45" s="4"/>
    </row>
    <row r="46" spans="1:16">
      <c r="E46" s="38"/>
    </row>
    <row r="47" spans="1:16">
      <c r="B47" s="40"/>
    </row>
    <row r="48" spans="1:16">
      <c r="C48" s="3"/>
    </row>
  </sheetData>
  <mergeCells count="20"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B39:M39"/>
    <mergeCell ref="B35:M35"/>
    <mergeCell ref="B36:M36"/>
    <mergeCell ref="M5:M6"/>
    <mergeCell ref="B28:M28"/>
    <mergeCell ref="B32:M32"/>
    <mergeCell ref="B17:M17"/>
    <mergeCell ref="B23:M23"/>
    <mergeCell ref="B8:M8"/>
  </mergeCells>
  <phoneticPr fontId="5" type="noConversion"/>
  <pageMargins left="0.19685039370078741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2018-01-25T07:03:48Z</dcterms:modified>
</cp:coreProperties>
</file>