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Комитет по экономической политике\Рабочая\Билоус С.А\для Дианы\май 2026\стройки\Решение Думы № 615 от 16.04.2026 (изм)\"/>
    </mc:Choice>
  </mc:AlternateContent>
  <bookViews>
    <workbookView xWindow="0" yWindow="0" windowWidth="24075" windowHeight="11835"/>
  </bookViews>
  <sheets>
    <sheet name="Лист1" sheetId="1" r:id="rId1"/>
    <sheet name="Лист3" sheetId="3" state="hidden" r:id="rId2"/>
  </sheets>
  <definedNames>
    <definedName name="_xlnm._FilterDatabase" localSheetId="0" hidden="1">Лист1!$A$6:$S$24</definedName>
  </definedNames>
  <calcPr calcId="152511"/>
</workbook>
</file>

<file path=xl/calcChain.xml><?xml version="1.0" encoding="utf-8"?>
<calcChain xmlns="http://schemas.openxmlformats.org/spreadsheetml/2006/main">
  <c r="K19" i="1" l="1"/>
  <c r="K15" i="1" l="1"/>
  <c r="K20" i="1" s="1"/>
  <c r="K9" i="1"/>
  <c r="K11" i="1" l="1"/>
  <c r="H11" i="1" s="1"/>
  <c r="U12" i="1" l="1"/>
  <c r="V12" i="1"/>
  <c r="W12" i="1"/>
  <c r="T10" i="1" l="1"/>
  <c r="H10" i="1"/>
  <c r="X10" i="1" l="1"/>
  <c r="X12" i="1" s="1"/>
  <c r="J12" i="1"/>
  <c r="K12" i="1" l="1"/>
  <c r="H9" i="1" l="1"/>
  <c r="H12" i="1" s="1"/>
  <c r="O12" i="1" l="1"/>
  <c r="N12" i="1"/>
  <c r="L17" i="1"/>
  <c r="L12" i="1" l="1"/>
  <c r="L19" i="1" l="1"/>
  <c r="T19" i="1" l="1"/>
  <c r="W20" i="1"/>
  <c r="W24" i="1" s="1"/>
  <c r="V20" i="1" l="1"/>
  <c r="K24" i="1" l="1"/>
  <c r="J20" i="1"/>
  <c r="J24" i="1" s="1"/>
  <c r="T15" i="1"/>
  <c r="T20" i="1" s="1"/>
  <c r="V24" i="1"/>
  <c r="T12" i="1"/>
  <c r="T24" i="1" l="1"/>
  <c r="H15" i="1"/>
  <c r="X15" i="1" s="1"/>
  <c r="S20" i="1" l="1"/>
  <c r="S24" i="1" s="1"/>
  <c r="R20" i="1"/>
  <c r="R24" i="1" s="1"/>
  <c r="O20" i="1"/>
  <c r="O24" i="1" s="1"/>
  <c r="N20" i="1"/>
  <c r="N24" i="1" s="1"/>
  <c r="H19" i="1"/>
  <c r="X19" i="1" s="1"/>
  <c r="H20" i="1" l="1"/>
  <c r="H24" i="1" s="1"/>
  <c r="L18" i="1"/>
  <c r="X20" i="1" l="1"/>
  <c r="X18" i="1"/>
  <c r="L16" i="1" l="1"/>
  <c r="X16" i="1" s="1"/>
  <c r="X17" i="1" l="1"/>
  <c r="P20" i="1"/>
  <c r="P24" i="1" s="1"/>
  <c r="L20" i="1"/>
  <c r="L24" i="1" s="1"/>
  <c r="K23" i="1" l="1"/>
  <c r="H22" i="1"/>
  <c r="H23" i="1" l="1"/>
  <c r="X22" i="1"/>
  <c r="X23" i="1" s="1"/>
  <c r="X9" i="1" l="1"/>
  <c r="X24" i="1" l="1"/>
</calcChain>
</file>

<file path=xl/sharedStrings.xml><?xml version="1.0" encoding="utf-8"?>
<sst xmlns="http://schemas.openxmlformats.org/spreadsheetml/2006/main" count="80" uniqueCount="65">
  <si>
    <t>№ п/п</t>
  </si>
  <si>
    <t>Наименование строек и объектов</t>
  </si>
  <si>
    <t>Сроки инвестирования (проектирование, строительство, реконструкция, приобретение)</t>
  </si>
  <si>
    <t>начало</t>
  </si>
  <si>
    <t>завершение</t>
  </si>
  <si>
    <t>Показатель мощности</t>
  </si>
  <si>
    <t>Единицы измерения мощности</t>
  </si>
  <si>
    <t>Стоимость (сметная стоимость по заключению о проверке достоверности сметной стоимости для объектов строительства и реконструкции) (тыс.руб.)</t>
  </si>
  <si>
    <t>Всего</t>
  </si>
  <si>
    <t>Окружной бюджет</t>
  </si>
  <si>
    <t>Бюджет района</t>
  </si>
  <si>
    <t>Итого по программе:</t>
  </si>
  <si>
    <t>1.</t>
  </si>
  <si>
    <t>1.1.</t>
  </si>
  <si>
    <t>Сметная стоимость не определена</t>
  </si>
  <si>
    <t>ВСЕГО:</t>
  </si>
  <si>
    <t>Муниципальная программа "Развитие образования в Березовском районе"</t>
  </si>
  <si>
    <t>Средняя школа, пгт. Березово</t>
  </si>
  <si>
    <t>Подпрограмма "Обеспечение равных прав потребителей на получение коммунальных ресурсов"</t>
  </si>
  <si>
    <t>Муниципальная программа "Жилищно-коммунальны комплекс в Березовском районе"</t>
  </si>
  <si>
    <t>2.</t>
  </si>
  <si>
    <t>Реконструкция и расширение канализационных сооружений на 2000 куб. м./сут в пгт. Березово</t>
  </si>
  <si>
    <t>куб.м/сут.</t>
  </si>
  <si>
    <t>5.1.</t>
  </si>
  <si>
    <t>Капитальные вложения на 2026 год</t>
  </si>
  <si>
    <t>куб.м/сут</t>
  </si>
  <si>
    <t>2.1.</t>
  </si>
  <si>
    <t>Федеральный бюджет</t>
  </si>
  <si>
    <t xml:space="preserve">Строительство водоочистных сооружений в п. Светлый </t>
  </si>
  <si>
    <t>куб.м./сут</t>
  </si>
  <si>
    <t>Муниципальная программа "Безопасность жизнедеятельности на территории Березовского района"</t>
  </si>
  <si>
    <t>Пожарные водоемы в п. Устрем, д. Деминская, д. Шайтанка, д. Пугоры Березовского района (ПИР)</t>
  </si>
  <si>
    <t>м3</t>
  </si>
  <si>
    <t>Капитальные вложения на 2027 год</t>
  </si>
  <si>
    <t>МВт</t>
  </si>
  <si>
    <t>Профинасировано в текущем году (кассовые расходы) за счет</t>
  </si>
  <si>
    <t>Заключены контракты: 15/24 от 05.08.2024 на выполнение проектных работ  и инженерных изысканий  по объектам: «Пожарный водоем в п. Устрем Березовского района», 16/24 от 05.08.2024 по объекту: «Пожарный водоем в д. Деминская Березовского района»,17/24 от 06.08.2024 по объекту: «Пожарный водоем в д. Шайтанка Березовского района»,18/24 от 06.08.2024 по объекту: «Пожарный водоем в д. Пугоры Березовского района». Сроки исполнения работ  -17.11.2024  Работы выполнены в полном объеме.</t>
  </si>
  <si>
    <t xml:space="preserve">Блочно-модульная котельная на 7,8 МВт в пгт. Березово, ул. Молодежная, 1 </t>
  </si>
  <si>
    <t>Информация о строящихся объектах</t>
  </si>
  <si>
    <t>2.2.</t>
  </si>
  <si>
    <t>2.3.</t>
  </si>
  <si>
    <t>2.4.</t>
  </si>
  <si>
    <t>2.5.</t>
  </si>
  <si>
    <t>Капитальные вложения на 2028 год</t>
  </si>
  <si>
    <t>1.2.</t>
  </si>
  <si>
    <t>Строительство образовательного центра «Номтынг Манквла» на территории сп. Саранпауль (ПИР)</t>
  </si>
  <si>
    <t>Образовательно-культурный комплекс в д. Хулимсунт, Березовского района</t>
  </si>
  <si>
    <t>140/75</t>
  </si>
  <si>
    <t>учащ./мест</t>
  </si>
  <si>
    <t>1.3.</t>
  </si>
  <si>
    <t>Оплата по договору № 3925 от 26.09.2025 за монтажные работы механики сцены для объекта образовательно-культурный комплекс в д.  Хулимсунт (ООО "Предприятие легкой промышленнности ("Ткачиха") имени Ларисы Порфильевны Вахрушевой").</t>
  </si>
  <si>
    <t>Реконструкция водозабора и водоочистных сооружений пгт. Березово</t>
  </si>
  <si>
    <t>Водоочистные сооружений с.Няксимволь, Березовского района</t>
  </si>
  <si>
    <t>учащ.</t>
  </si>
  <si>
    <t>чел.</t>
  </si>
  <si>
    <t xml:space="preserve"> на 2026 год и плановый период 2027-2028 годы (к решению Думы от 16.04.2026 № 615)</t>
  </si>
  <si>
    <r>
      <t xml:space="preserve">% исполнения </t>
    </r>
    <r>
      <rPr>
        <i/>
        <sz val="10"/>
        <color theme="1"/>
        <rFont val="Times New Roman"/>
        <family val="1"/>
        <charset val="204"/>
      </rPr>
      <t>(по состоянию на 16.04.2026 г.)</t>
    </r>
  </si>
  <si>
    <r>
      <t xml:space="preserve">Информация о проведении торгов, заключении контракта, соблюдении условий контракта подрядной организацией, причины низкого исполнения </t>
    </r>
    <r>
      <rPr>
        <b/>
        <i/>
        <sz val="10"/>
        <color theme="1"/>
        <rFont val="Times New Roman"/>
        <family val="1"/>
        <charset val="204"/>
      </rPr>
      <t>(по состоннию на 16.04.2026 г.)</t>
    </r>
  </si>
  <si>
    <t>В соответствии с заключением Департамента экономического развития ХМАО-Югры о проверке инвестиционного проекта на предмет эффективности использования средств бюджета ХМАО-Югры, направляемых на капитальные вложения стоиомость строительства в ценах 1 квартала 2025 г. составляет 59 238,6 тыс. руб. На техническом совете по вопросам жилищно-коммунального комплекса под председательством заместителя Губернатора Ханты-Мансийского автономного округа – Югры Кильтау В.В. 06.02.2026 было рассмотрено и согласовано техническое задание на проектирование. Задание на проектирование готовится,срок подготовки - 30.04.2026 года. Направлено предложение в Департамент жилищно-коммунального комплекса и энергетики  о перераспределении средств с 2027 на 2028 год.</t>
  </si>
  <si>
    <t xml:space="preserve">14.11.2025 года заключен муниципальный контракт на выполнение проектно-изыскательских работ по объекту капитального строительства образовательного центра «Номтынг Манквла». Сроки исполения работ 13.04.2026. </t>
  </si>
  <si>
    <t>17.11.2020 заключен муниципальный контракт № 57/20 ПИР+СМР ООО  ГК «Альянс». Цена контракта  1 885 594,2 тыс.руб. 25.12.2025 срок исполнения с учетом продления (доп.соглашение № 11 от 30.09.2025). Получены заключения государственной экспертизы № 86-1-1-1-3-086256-2021 от 30.12.2021, достоверности № 86-1-1-2-083857от 30.11.2022.  Выполнены работы: 99%-жб каркас здания, наружные сети, окна-витражи, 70% -кровли, наружные сети тепло/-водоснабжения, канализация-100%, 5%-вентиляция, 100%-индивидуальный тепловой пункт. Подрядчик ведет работу по предоставлению обеспечения контракта с возможностью продления муниципального контракта до 3 квартала 2027 года. Строительно-монтажные работы не ведутся по причине отсутствия оборотных средств у подрядчика, необходимых для производства работ. Ведется претензионная работа. Планируемый срок ввода объекта - 3 квартал 2027.</t>
  </si>
  <si>
    <t xml:space="preserve">В рамках экспертного сопровождения внесены все корректировки в проектную документацию, заключение экспертизы получено 31.03.2025, сумма по заключению 597 047,88 тыс. руб.  
Заключен муниципальный контракт № 38/23 от 08.09.2023 г. с ООО ""Корсэль""(СМР), цена контракта 621 974,9 тыс. руб. (дополнительное соглашение № 7 от 30.03.2026). В 2023 году был выплачен аванс в размере 265 423,1 тыс.руб. (дополнительное соглашение № 2 от 24.11.2024), в апреле был доплачен аванс до 50% от цены контракта (доп.соглашение № 6 от 23.04.2025). Заключение государственной экспертизы по проектной документации № 86-1-1-3-073540-2021 получено  – 03.12.2021 г., по достоверности сметной стоимости – 12.10.2022 г. № 86-1-1-2-072133-2022. Дата получения разрешения на строительство – 11.05.2023 г. Дополнительное соглашение о продлении срока  контракта (дополнительное соглашение  № 5 от 18.11.2024). Срок с учетом продления - 21.06.2025.. Работы ведутся с отставанием от графика работ. Планируемый срок завершения работ и ввод в эксплуатацию - август 2026 года. 
</t>
  </si>
  <si>
    <t xml:space="preserve">В 2024 году были приняты и оплачены кадастровые работы по подготовке межевого плана в сумме 25,0 т.р. по договору № 5/24 от 14.03.2024 года, ООО "АльянсГеоСевер"
20.08.2025 года получено заключение проверки инвестиционного проекта на предмет эффективности. Стоимость строительства с учетом периода реализации - 151 200,6 тыс.руб.
Задание на проектирование подготовлено, направлено в технический совет для рассмотрения, утверждения. Срок утверждения - до 10.10.2025. Согласно произведенного расчета стоимости объекта  стоимость составила 151 200,6 т.р. 22.10.2025 состоялся технический совет, на котором принято решение об уменьшении мощности объекта с 500 до 360 м³ в сутки. В целях внесения изменений готовится документация в соответствии с постановлением Правительства ХМАО-Югры от 02.04.2011 № 93-п до 10.12.2025. Параллельно готовится задание на проектирование объекта. Направлено предложение в Департамент жилищно-коммунального комплекса и энергетики ХМАО-Югры о перераспределении средств с 2027 на 2028 год. </t>
  </si>
  <si>
    <r>
      <t>Выполнены и оплачены кадастровые работы по подготовке межевого плана объета, договор № 4/24 от 14.03.2025 года, ООО "АльянсГеоСевер". Получены техническте условия для подключения объекта к инженерным сетям, выдан ГПЗУ, оформлен договор безвозмездного пользования земельным участком. 15.11.2024 получено положительное заключение Депэкономики Югры о проверке инвестиционного проекта на предмет эффективности использования средств, стоимость строительства в ценах 1 квартала 2024 г. составляет 541 017,2 тыс. руб. Задание на проектирование утверждено техническим советом по вопросам жилищно-коммунального комплекса. На сайте гос.экспертизы ведется подготовка машиночитаемого задания на проектирование в соответствии с Приказом Минстроя и ЖКХ от 12.05.2017 № 783/Пр. 23.09.2025 состоялся технический совет, на котором принято решение об уменьшении мощности объекта с 2000 до 1000 м³ в сутки и изменении наименования объекта на "Реконструкция водозабора и водоочистных сооружений пгт. Берёзово". Необходимо внести изменения в государственную программу «Строительство».</t>
    </r>
    <r>
      <rPr>
        <sz val="10.5"/>
        <rFont val="Times New Roman"/>
        <family val="1"/>
        <charset val="204"/>
      </rPr>
      <t xml:space="preserve"> В соответствии с</t>
    </r>
    <r>
      <rPr>
        <sz val="10.5"/>
        <color theme="1"/>
        <rFont val="Times New Roman"/>
        <family val="1"/>
        <charset val="204"/>
      </rPr>
      <t xml:space="preserve"> принятыми решениями получено заключение Департамента экономического развития автономного округа о проверке инвестиционного проекта на предмет эффективности использования средств бюджета автономного округа, направляемых на капитальные вложения, по объекту «Реконструкция водозабора и водоочистных сооружений пгт. Березово» от 14 ноября 2025 года № 22-Исх-10177, а также расчет предполагаемой (предельной) стоимости, выполненный в соответствии с постановлением Правительства автономного округа от 24 июля 2020 года № 307-п. Стоимость объекта с учетом периода реализации составляет 245 840,5 тыс. рублей. 29.12.2025 утверждена государственная программа автономного округа «Развитие жилищно-коммунального комплекса и энергетики» с предложенными изменениями. Расчётный график проектно-изыскательских работ составляет 2,5 года, что не соответствует периоду реализации госпорграммы 2026-2027, вносятся изменения..Направлено предложение в Департамент жилищно-коммунального комплекса и энергетики о перераспределении средств с 2027 на 2028 год.</t>
    </r>
  </si>
  <si>
    <t xml:space="preserve">Задание на проектирование объекта согласовано и утверждено 18.10.2024. Заключен муниципальный контракт № 28/24 от 16.12.2024 г. с ООО "Корсэль", г. Пермь  на выполнение проектно-изыскательских и строительном-монтажных работ, со сроком исполнения 01.10.2025 г..Вышли с экспертизы по  проектной документации и инженерных изысканий с положительным заключением - 31.05.2025,  достоверности сметной стоимости - 22.08.2025 года.  Срок по муниципальному контракту - 15.06.2026 года (доп.соглашение № 2 от 07.11.2025). Планируемый срок ввода - июнь 2026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</si>
</sst>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.5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b/>
      <sz val="10.5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13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/>
    <xf numFmtId="16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2" borderId="0" xfId="0" applyFont="1" applyFill="1"/>
    <xf numFmtId="165" fontId="1" fillId="2" borderId="0" xfId="0" applyNumberFormat="1" applyFont="1" applyFill="1" applyAlignment="1">
      <alignment horizontal="center" vertical="center" wrapText="1"/>
    </xf>
    <xf numFmtId="165" fontId="1" fillId="2" borderId="0" xfId="0" applyNumberFormat="1" applyFont="1" applyFill="1"/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5" fontId="5" fillId="0" borderId="1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8" fillId="0" borderId="1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1" fillId="3" borderId="0" xfId="0" applyFont="1" applyFill="1"/>
    <xf numFmtId="165" fontId="1" fillId="0" borderId="0" xfId="0" applyNumberFormat="1" applyFont="1" applyFill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17" fontId="6" fillId="0" borderId="0" xfId="0" applyNumberFormat="1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horizontal="center" vertical="center" wrapText="1"/>
    </xf>
    <xf numFmtId="165" fontId="7" fillId="0" borderId="0" xfId="0" applyNumberFormat="1" applyFont="1" applyFill="1" applyAlignment="1">
      <alignment horizontal="center" vertical="center" wrapText="1"/>
    </xf>
    <xf numFmtId="165" fontId="4" fillId="0" borderId="10" xfId="0" applyNumberFormat="1" applyFont="1" applyFill="1" applyBorder="1" applyAlignment="1">
      <alignment horizontal="center" vertical="center" wrapText="1"/>
    </xf>
    <xf numFmtId="164" fontId="8" fillId="0" borderId="10" xfId="0" applyNumberFormat="1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6" fillId="4" borderId="0" xfId="0" applyFont="1" applyFill="1"/>
    <xf numFmtId="0" fontId="8" fillId="0" borderId="4" xfId="0" applyFont="1" applyFill="1" applyBorder="1" applyAlignment="1">
      <alignment horizontal="center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164" fontId="6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164" fontId="6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165" fontId="6" fillId="0" borderId="3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/>
    <xf numFmtId="165" fontId="6" fillId="0" borderId="3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vertical="center" wrapText="1"/>
    </xf>
    <xf numFmtId="0" fontId="6" fillId="0" borderId="3" xfId="0" applyFont="1" applyFill="1" applyBorder="1" applyAlignment="1"/>
    <xf numFmtId="4" fontId="6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0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10" fillId="0" borderId="0" xfId="0" applyFont="1" applyFill="1"/>
    <xf numFmtId="165" fontId="1" fillId="0" borderId="0" xfId="0" applyNumberFormat="1" applyFont="1" applyFill="1"/>
    <xf numFmtId="164" fontId="7" fillId="0" borderId="3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vertical="center" wrapText="1"/>
    </xf>
    <xf numFmtId="164" fontId="7" fillId="0" borderId="1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164" fontId="6" fillId="0" borderId="1" xfId="0" applyNumberFormat="1" applyFont="1" applyFill="1" applyBorder="1" applyAlignment="1">
      <alignment vertical="center"/>
    </xf>
    <xf numFmtId="164" fontId="6" fillId="0" borderId="6" xfId="0" applyNumberFormat="1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Alignment="1">
      <alignment horizontal="center" vertical="center" wrapText="1"/>
    </xf>
    <xf numFmtId="164" fontId="1" fillId="0" borderId="0" xfId="0" applyNumberFormat="1" applyFont="1" applyFill="1"/>
    <xf numFmtId="164" fontId="1" fillId="2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wrapText="1"/>
    </xf>
    <xf numFmtId="0" fontId="12" fillId="0" borderId="5" xfId="0" applyFont="1" applyFill="1" applyBorder="1" applyAlignment="1">
      <alignment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/>
    <xf numFmtId="0" fontId="17" fillId="0" borderId="4" xfId="0" applyFont="1" applyFill="1" applyBorder="1" applyAlignment="1"/>
    <xf numFmtId="0" fontId="1" fillId="2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2"/>
  <sheetViews>
    <sheetView tabSelected="1" view="pageBreakPreview" zoomScale="80" zoomScaleSheetLayoutView="80" workbookViewId="0">
      <pane xSplit="7" ySplit="7" topLeftCell="X18" activePane="bottomRight" state="frozen"/>
      <selection pane="topRight" activeCell="I1" sqref="I1"/>
      <selection pane="bottomLeft" activeCell="A8" sqref="A8"/>
      <selection pane="bottomRight" activeCell="X25" sqref="X25"/>
    </sheetView>
  </sheetViews>
  <sheetFormatPr defaultColWidth="8.7109375" defaultRowHeight="15" x14ac:dyDescent="0.25"/>
  <cols>
    <col min="1" max="1" width="2.5703125" style="12" customWidth="1"/>
    <col min="2" max="2" width="24.42578125" style="2" customWidth="1"/>
    <col min="3" max="3" width="8.5703125" style="2" customWidth="1"/>
    <col min="4" max="4" width="10.85546875" style="2" customWidth="1"/>
    <col min="5" max="5" width="8.42578125" style="2" customWidth="1"/>
    <col min="6" max="6" width="9.85546875" style="2" customWidth="1"/>
    <col min="7" max="7" width="16" style="98" customWidth="1"/>
    <col min="8" max="8" width="11.5703125" style="80" customWidth="1"/>
    <col min="9" max="9" width="12.42578125" style="80" customWidth="1"/>
    <col min="10" max="10" width="11.85546875" style="80" customWidth="1"/>
    <col min="11" max="11" width="12.28515625" style="80" customWidth="1"/>
    <col min="12" max="12" width="10.5703125" style="80" customWidth="1"/>
    <col min="13" max="13" width="10.85546875" style="28" customWidth="1"/>
    <col min="14" max="14" width="10.140625" style="28" customWidth="1"/>
    <col min="15" max="15" width="9.85546875" style="28" customWidth="1"/>
    <col min="16" max="16" width="12.140625" style="80" customWidth="1"/>
    <col min="17" max="17" width="12.140625" style="2" customWidth="1"/>
    <col min="18" max="18" width="10" style="2" customWidth="1"/>
    <col min="19" max="19" width="10.85546875" style="14" customWidth="1"/>
    <col min="20" max="20" width="13" style="80" customWidth="1"/>
    <col min="21" max="21" width="12.5703125" style="2" customWidth="1"/>
    <col min="22" max="22" width="11.140625" style="2" customWidth="1"/>
    <col min="23" max="23" width="10.5703125" style="2" customWidth="1"/>
    <col min="24" max="24" width="14.42578125" style="2" customWidth="1"/>
    <col min="25" max="25" width="92.5703125" style="80" customWidth="1"/>
    <col min="26" max="16384" width="8.7109375" style="2"/>
  </cols>
  <sheetData>
    <row r="1" spans="1:28" ht="20.45" customHeight="1" x14ac:dyDescent="0.25">
      <c r="A1" s="10"/>
      <c r="B1" s="1"/>
      <c r="C1" s="1"/>
      <c r="D1" s="1"/>
      <c r="E1" s="1"/>
      <c r="F1" s="1"/>
      <c r="G1" s="90"/>
      <c r="H1" s="89"/>
      <c r="I1" s="89"/>
      <c r="J1" s="89"/>
      <c r="K1" s="89"/>
      <c r="L1" s="119"/>
      <c r="M1" s="119"/>
      <c r="N1" s="119"/>
      <c r="O1" s="119"/>
      <c r="P1" s="119"/>
      <c r="Q1" s="119"/>
      <c r="R1" s="119"/>
      <c r="S1" s="119"/>
    </row>
    <row r="2" spans="1:28" x14ac:dyDescent="0.25">
      <c r="A2" s="10"/>
      <c r="B2" s="1"/>
      <c r="C2" s="1"/>
      <c r="D2" s="1"/>
      <c r="E2" s="1"/>
      <c r="F2" s="1"/>
      <c r="G2" s="90"/>
      <c r="H2" s="4"/>
      <c r="I2" s="4"/>
      <c r="J2" s="4"/>
      <c r="K2" s="4"/>
      <c r="L2" s="119"/>
      <c r="M2" s="119"/>
      <c r="N2" s="119"/>
      <c r="O2" s="119"/>
      <c r="P2" s="119"/>
      <c r="Q2" s="119"/>
      <c r="R2" s="119"/>
      <c r="S2" s="119"/>
    </row>
    <row r="3" spans="1:28" x14ac:dyDescent="0.25">
      <c r="A3" s="120" t="s">
        <v>38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26"/>
      <c r="N3" s="4"/>
      <c r="O3" s="4"/>
      <c r="P3" s="4"/>
      <c r="Q3" s="4"/>
      <c r="R3" s="4"/>
      <c r="S3" s="29"/>
    </row>
    <row r="4" spans="1:28" x14ac:dyDescent="0.25">
      <c r="A4" s="120" t="s">
        <v>55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26"/>
      <c r="N4" s="4"/>
      <c r="O4" s="4"/>
      <c r="P4" s="4"/>
      <c r="Q4" s="4"/>
      <c r="R4" s="4"/>
      <c r="S4" s="29"/>
    </row>
    <row r="5" spans="1:28" ht="9.75" customHeight="1" x14ac:dyDescent="0.25">
      <c r="A5" s="11"/>
      <c r="B5" s="4"/>
      <c r="C5" s="4"/>
      <c r="D5" s="4"/>
      <c r="E5" s="4"/>
      <c r="F5" s="4"/>
      <c r="G5" s="9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29"/>
    </row>
    <row r="6" spans="1:28" ht="86.25" customHeight="1" x14ac:dyDescent="0.25">
      <c r="A6" s="125" t="s">
        <v>0</v>
      </c>
      <c r="B6" s="126" t="s">
        <v>1</v>
      </c>
      <c r="C6" s="109" t="s">
        <v>2</v>
      </c>
      <c r="D6" s="109"/>
      <c r="E6" s="109" t="s">
        <v>5</v>
      </c>
      <c r="F6" s="109" t="s">
        <v>6</v>
      </c>
      <c r="G6" s="108" t="s">
        <v>7</v>
      </c>
      <c r="H6" s="121" t="s">
        <v>24</v>
      </c>
      <c r="I6" s="122"/>
      <c r="J6" s="122"/>
      <c r="K6" s="123"/>
      <c r="L6" s="124" t="s">
        <v>33</v>
      </c>
      <c r="M6" s="124"/>
      <c r="N6" s="124"/>
      <c r="O6" s="124"/>
      <c r="P6" s="124" t="s">
        <v>43</v>
      </c>
      <c r="Q6" s="124"/>
      <c r="R6" s="124"/>
      <c r="S6" s="121"/>
      <c r="T6" s="127" t="s">
        <v>35</v>
      </c>
      <c r="U6" s="128"/>
      <c r="V6" s="128"/>
      <c r="W6" s="129"/>
      <c r="X6" s="116" t="s">
        <v>56</v>
      </c>
      <c r="Y6" s="116" t="s">
        <v>57</v>
      </c>
    </row>
    <row r="7" spans="1:28" ht="73.5" customHeight="1" x14ac:dyDescent="0.25">
      <c r="A7" s="125"/>
      <c r="B7" s="126"/>
      <c r="C7" s="25" t="s">
        <v>3</v>
      </c>
      <c r="D7" s="25" t="s">
        <v>4</v>
      </c>
      <c r="E7" s="109"/>
      <c r="F7" s="109"/>
      <c r="G7" s="108"/>
      <c r="H7" s="100" t="s">
        <v>8</v>
      </c>
      <c r="I7" s="99" t="s">
        <v>27</v>
      </c>
      <c r="J7" s="99" t="s">
        <v>9</v>
      </c>
      <c r="K7" s="99" t="s">
        <v>10</v>
      </c>
      <c r="L7" s="87" t="s">
        <v>8</v>
      </c>
      <c r="M7" s="25" t="s">
        <v>27</v>
      </c>
      <c r="N7" s="25" t="s">
        <v>9</v>
      </c>
      <c r="O7" s="25" t="s">
        <v>10</v>
      </c>
      <c r="P7" s="87" t="s">
        <v>8</v>
      </c>
      <c r="Q7" s="25" t="s">
        <v>27</v>
      </c>
      <c r="R7" s="25" t="s">
        <v>9</v>
      </c>
      <c r="S7" s="37" t="s">
        <v>10</v>
      </c>
      <c r="T7" s="88" t="s">
        <v>8</v>
      </c>
      <c r="U7" s="72" t="s">
        <v>27</v>
      </c>
      <c r="V7" s="72" t="s">
        <v>9</v>
      </c>
      <c r="W7" s="72" t="s">
        <v>10</v>
      </c>
      <c r="X7" s="118"/>
      <c r="Y7" s="117"/>
      <c r="Z7" s="19"/>
      <c r="AA7" s="19"/>
      <c r="AB7" s="19"/>
    </row>
    <row r="8" spans="1:28" s="52" customFormat="1" ht="15" customHeight="1" x14ac:dyDescent="0.2">
      <c r="A8" s="30" t="s">
        <v>12</v>
      </c>
      <c r="B8" s="104" t="s">
        <v>16</v>
      </c>
      <c r="C8" s="105"/>
      <c r="D8" s="105"/>
      <c r="E8" s="105"/>
      <c r="F8" s="105"/>
      <c r="G8" s="105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7"/>
      <c r="T8" s="41"/>
      <c r="U8" s="50"/>
      <c r="V8" s="50"/>
      <c r="W8" s="50"/>
      <c r="X8" s="50"/>
      <c r="Y8" s="41"/>
      <c r="Z8" s="51"/>
      <c r="AA8" s="51"/>
      <c r="AB8" s="51"/>
    </row>
    <row r="9" spans="1:28" s="52" customFormat="1" ht="137.25" customHeight="1" x14ac:dyDescent="0.2">
      <c r="A9" s="61" t="s">
        <v>13</v>
      </c>
      <c r="B9" s="62" t="s">
        <v>17</v>
      </c>
      <c r="C9" s="55">
        <v>2020</v>
      </c>
      <c r="D9" s="55">
        <v>2026</v>
      </c>
      <c r="E9" s="55">
        <v>700</v>
      </c>
      <c r="F9" s="55" t="s">
        <v>53</v>
      </c>
      <c r="G9" s="57">
        <v>2074423.8</v>
      </c>
      <c r="H9" s="83">
        <f>J9+K9</f>
        <v>476565.9</v>
      </c>
      <c r="I9" s="83"/>
      <c r="J9" s="83">
        <v>469911.9</v>
      </c>
      <c r="K9" s="83">
        <f>1907+4747</f>
        <v>6654</v>
      </c>
      <c r="L9" s="83"/>
      <c r="M9" s="83"/>
      <c r="N9" s="83"/>
      <c r="O9" s="84"/>
      <c r="P9" s="83"/>
      <c r="Q9" s="83"/>
      <c r="R9" s="83"/>
      <c r="S9" s="85"/>
      <c r="T9" s="53"/>
      <c r="U9" s="64"/>
      <c r="V9" s="53"/>
      <c r="W9" s="53"/>
      <c r="X9" s="65">
        <f>T9/H9*100</f>
        <v>0</v>
      </c>
      <c r="Y9" s="101" t="s">
        <v>60</v>
      </c>
      <c r="Z9" s="51"/>
      <c r="AA9" s="51"/>
      <c r="AB9" s="51"/>
    </row>
    <row r="10" spans="1:28" s="52" customFormat="1" ht="54.75" customHeight="1" x14ac:dyDescent="0.2">
      <c r="A10" s="61" t="s">
        <v>44</v>
      </c>
      <c r="B10" s="62" t="s">
        <v>46</v>
      </c>
      <c r="C10" s="55">
        <v>2015</v>
      </c>
      <c r="D10" s="55">
        <v>2025</v>
      </c>
      <c r="E10" s="55" t="s">
        <v>47</v>
      </c>
      <c r="F10" s="55" t="s">
        <v>48</v>
      </c>
      <c r="G10" s="57">
        <v>762113</v>
      </c>
      <c r="H10" s="83">
        <f>K10+J10+I10</f>
        <v>507.78</v>
      </c>
      <c r="I10" s="83"/>
      <c r="J10" s="83"/>
      <c r="K10" s="83">
        <v>507.78</v>
      </c>
      <c r="L10" s="83"/>
      <c r="M10" s="83"/>
      <c r="N10" s="83"/>
      <c r="O10" s="84"/>
      <c r="P10" s="83"/>
      <c r="Q10" s="83"/>
      <c r="R10" s="83"/>
      <c r="S10" s="85"/>
      <c r="T10" s="53">
        <f>U10+V10+W10</f>
        <v>507.78</v>
      </c>
      <c r="U10" s="53"/>
      <c r="V10" s="53"/>
      <c r="W10" s="53">
        <v>507.78</v>
      </c>
      <c r="X10" s="65">
        <f>T10/H10*100</f>
        <v>100</v>
      </c>
      <c r="Y10" s="101" t="s">
        <v>50</v>
      </c>
      <c r="Z10" s="51"/>
      <c r="AA10" s="51"/>
      <c r="AB10" s="51"/>
    </row>
    <row r="11" spans="1:28" s="27" customFormat="1" ht="73.5" customHeight="1" x14ac:dyDescent="0.2">
      <c r="A11" s="76" t="s">
        <v>49</v>
      </c>
      <c r="B11" s="86" t="s">
        <v>45</v>
      </c>
      <c r="C11" s="76">
        <v>2025</v>
      </c>
      <c r="D11" s="76">
        <v>2027</v>
      </c>
      <c r="E11" s="76">
        <v>20</v>
      </c>
      <c r="F11" s="76" t="s">
        <v>54</v>
      </c>
      <c r="G11" s="92"/>
      <c r="H11" s="8">
        <f>K11</f>
        <v>15000</v>
      </c>
      <c r="I11" s="8"/>
      <c r="J11" s="8"/>
      <c r="K11" s="8">
        <f>3999.3+11000.7</f>
        <v>15000</v>
      </c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102" t="s">
        <v>59</v>
      </c>
      <c r="Z11" s="54"/>
      <c r="AA11" s="54"/>
      <c r="AB11" s="54"/>
    </row>
    <row r="12" spans="1:28" s="52" customFormat="1" ht="28.5" customHeight="1" x14ac:dyDescent="0.2">
      <c r="A12" s="15"/>
      <c r="B12" s="17" t="s">
        <v>11</v>
      </c>
      <c r="C12" s="16"/>
      <c r="D12" s="16"/>
      <c r="E12" s="16"/>
      <c r="F12" s="16"/>
      <c r="G12" s="8"/>
      <c r="H12" s="5">
        <f>SUM(H9:H11)</f>
        <v>492073.68000000005</v>
      </c>
      <c r="I12" s="5"/>
      <c r="J12" s="5">
        <f>SUM(J9:J11)</f>
        <v>469911.9</v>
      </c>
      <c r="K12" s="5">
        <f>SUM(K9:K11)</f>
        <v>22161.78</v>
      </c>
      <c r="L12" s="5">
        <f>SUM(L9:L9)</f>
        <v>0</v>
      </c>
      <c r="M12" s="5"/>
      <c r="N12" s="5">
        <f>SUM(N9:N9)</f>
        <v>0</v>
      </c>
      <c r="O12" s="5">
        <f>SUM(O9:O9)</f>
        <v>0</v>
      </c>
      <c r="P12" s="5"/>
      <c r="Q12" s="5"/>
      <c r="R12" s="5"/>
      <c r="S12" s="38"/>
      <c r="T12" s="46">
        <f>SUM(T9:T11)</f>
        <v>507.78</v>
      </c>
      <c r="U12" s="46">
        <f t="shared" ref="U12:W12" si="0">SUM(U9:U11)</f>
        <v>0</v>
      </c>
      <c r="V12" s="46">
        <f t="shared" si="0"/>
        <v>0</v>
      </c>
      <c r="W12" s="46">
        <f t="shared" si="0"/>
        <v>507.78</v>
      </c>
      <c r="X12" s="73">
        <f>X10</f>
        <v>100</v>
      </c>
      <c r="Y12" s="41"/>
      <c r="Z12" s="51"/>
      <c r="AA12" s="51"/>
      <c r="AB12" s="51"/>
    </row>
    <row r="13" spans="1:28" s="52" customFormat="1" ht="15" customHeight="1" x14ac:dyDescent="0.2">
      <c r="A13" s="15" t="s">
        <v>20</v>
      </c>
      <c r="B13" s="113" t="s">
        <v>19</v>
      </c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2"/>
      <c r="T13" s="41"/>
      <c r="U13" s="41"/>
      <c r="V13" s="41"/>
      <c r="W13" s="41"/>
      <c r="X13" s="16"/>
      <c r="Y13" s="41"/>
      <c r="Z13" s="51"/>
      <c r="AA13" s="51"/>
      <c r="AB13" s="51"/>
    </row>
    <row r="14" spans="1:28" s="52" customFormat="1" ht="13.5" customHeight="1" x14ac:dyDescent="0.25">
      <c r="A14" s="56"/>
      <c r="B14" s="114" t="s">
        <v>18</v>
      </c>
      <c r="C14" s="115"/>
      <c r="D14" s="115"/>
      <c r="E14" s="115"/>
      <c r="F14" s="115"/>
      <c r="G14" s="115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8"/>
      <c r="T14" s="41"/>
      <c r="U14" s="41"/>
      <c r="V14" s="41"/>
      <c r="W14" s="41"/>
      <c r="X14" s="16"/>
      <c r="Y14" s="41"/>
      <c r="Z14" s="51"/>
      <c r="AA14" s="51"/>
      <c r="AB14" s="51"/>
    </row>
    <row r="15" spans="1:28" s="27" customFormat="1" ht="168.75" customHeight="1" x14ac:dyDescent="0.2">
      <c r="A15" s="24" t="s">
        <v>26</v>
      </c>
      <c r="B15" s="60" t="s">
        <v>21</v>
      </c>
      <c r="C15" s="66">
        <v>2020</v>
      </c>
      <c r="D15" s="66">
        <v>2026</v>
      </c>
      <c r="E15" s="66">
        <v>2000</v>
      </c>
      <c r="F15" s="66" t="s">
        <v>22</v>
      </c>
      <c r="G15" s="93">
        <v>630043</v>
      </c>
      <c r="H15" s="9">
        <f t="shared" ref="H15" si="1">K15+J15</f>
        <v>6529.1906899999994</v>
      </c>
      <c r="I15" s="9"/>
      <c r="J15" s="9">
        <v>4496.7686899999999</v>
      </c>
      <c r="K15" s="9">
        <f>1987+45.422</f>
        <v>2032.422</v>
      </c>
      <c r="L15" s="9"/>
      <c r="M15" s="8"/>
      <c r="N15" s="8"/>
      <c r="O15" s="8"/>
      <c r="P15" s="8"/>
      <c r="Q15" s="8"/>
      <c r="R15" s="8"/>
      <c r="S15" s="18"/>
      <c r="T15" s="57">
        <f>SUM(V15+W15)</f>
        <v>11328.76267</v>
      </c>
      <c r="U15" s="57"/>
      <c r="V15" s="53">
        <v>11215.475039999999</v>
      </c>
      <c r="W15" s="57">
        <v>113.28762999999999</v>
      </c>
      <c r="X15" s="63">
        <f>T15/(H15+L15)*100</f>
        <v>173.50944715630601</v>
      </c>
      <c r="Y15" s="101" t="s">
        <v>61</v>
      </c>
      <c r="Z15" s="54"/>
      <c r="AA15" s="54"/>
      <c r="AB15" s="54"/>
    </row>
    <row r="16" spans="1:28" s="27" customFormat="1" ht="159.75" customHeight="1" x14ac:dyDescent="0.2">
      <c r="A16" s="79" t="s">
        <v>39</v>
      </c>
      <c r="B16" s="67" t="s">
        <v>28</v>
      </c>
      <c r="C16" s="55">
        <v>2026</v>
      </c>
      <c r="D16" s="55">
        <v>2027</v>
      </c>
      <c r="E16" s="55">
        <v>500</v>
      </c>
      <c r="F16" s="68" t="s">
        <v>29</v>
      </c>
      <c r="G16" s="57">
        <v>31575.4</v>
      </c>
      <c r="H16" s="9"/>
      <c r="I16" s="9"/>
      <c r="J16" s="9"/>
      <c r="K16" s="9"/>
      <c r="L16" s="9">
        <f t="shared" ref="L16:L18" si="2">M16+N16+O16</f>
        <v>31575.599999999999</v>
      </c>
      <c r="M16" s="9"/>
      <c r="N16" s="8">
        <v>31259.599999999999</v>
      </c>
      <c r="O16" s="8">
        <v>316</v>
      </c>
      <c r="P16" s="8"/>
      <c r="Q16" s="8"/>
      <c r="R16" s="8"/>
      <c r="S16" s="44"/>
      <c r="T16" s="53"/>
      <c r="U16" s="53"/>
      <c r="V16" s="53"/>
      <c r="W16" s="53"/>
      <c r="X16" s="63">
        <f>T16/(L16+P13)*100</f>
        <v>0</v>
      </c>
      <c r="Y16" s="101" t="s">
        <v>62</v>
      </c>
    </row>
    <row r="17" spans="1:28" s="27" customFormat="1" ht="308.25" customHeight="1" x14ac:dyDescent="0.2">
      <c r="A17" s="61" t="s">
        <v>40</v>
      </c>
      <c r="B17" s="67" t="s">
        <v>51</v>
      </c>
      <c r="C17" s="55">
        <v>2026</v>
      </c>
      <c r="D17" s="55">
        <v>2028</v>
      </c>
      <c r="E17" s="55">
        <v>1000</v>
      </c>
      <c r="F17" s="68" t="s">
        <v>29</v>
      </c>
      <c r="G17" s="83">
        <v>245840.5</v>
      </c>
      <c r="H17" s="9"/>
      <c r="I17" s="9"/>
      <c r="J17" s="9"/>
      <c r="K17" s="9"/>
      <c r="L17" s="9">
        <f>SUM(N17+O17)</f>
        <v>110729</v>
      </c>
      <c r="M17" s="9"/>
      <c r="N17" s="8">
        <v>109621.5</v>
      </c>
      <c r="O17" s="8">
        <v>1107.5</v>
      </c>
      <c r="P17" s="8"/>
      <c r="Q17" s="8"/>
      <c r="R17" s="8"/>
      <c r="S17" s="44"/>
      <c r="T17" s="57"/>
      <c r="U17" s="57"/>
      <c r="V17" s="57"/>
      <c r="W17" s="57"/>
      <c r="X17" s="63">
        <f>T17/(L17+P17)*100</f>
        <v>0</v>
      </c>
      <c r="Y17" s="101" t="s">
        <v>63</v>
      </c>
    </row>
    <row r="18" spans="1:28" s="27" customFormat="1" ht="115.5" customHeight="1" x14ac:dyDescent="0.2">
      <c r="A18" s="55" t="s">
        <v>41</v>
      </c>
      <c r="B18" s="69" t="s">
        <v>52</v>
      </c>
      <c r="C18" s="16">
        <v>2026</v>
      </c>
      <c r="D18" s="16">
        <v>2027</v>
      </c>
      <c r="E18" s="16">
        <v>70</v>
      </c>
      <c r="F18" s="16" t="s">
        <v>25</v>
      </c>
      <c r="G18" s="83">
        <v>39924.9</v>
      </c>
      <c r="H18" s="9"/>
      <c r="I18" s="9"/>
      <c r="J18" s="9"/>
      <c r="K18" s="9"/>
      <c r="L18" s="9">
        <f t="shared" si="2"/>
        <v>39925.1</v>
      </c>
      <c r="M18" s="9"/>
      <c r="N18" s="8">
        <v>39525.599999999999</v>
      </c>
      <c r="O18" s="8">
        <v>399.5</v>
      </c>
      <c r="P18" s="8"/>
      <c r="Q18" s="8"/>
      <c r="R18" s="8"/>
      <c r="S18" s="44"/>
      <c r="T18" s="70"/>
      <c r="U18" s="70"/>
      <c r="V18" s="65"/>
      <c r="W18" s="65"/>
      <c r="X18" s="65">
        <f>T18/(L18+P18)*100</f>
        <v>0</v>
      </c>
      <c r="Y18" s="101" t="s">
        <v>58</v>
      </c>
    </row>
    <row r="19" spans="1:28" s="27" customFormat="1" ht="81.75" customHeight="1" x14ac:dyDescent="0.2">
      <c r="A19" s="15" t="s">
        <v>42</v>
      </c>
      <c r="B19" s="60" t="s">
        <v>37</v>
      </c>
      <c r="C19" s="16">
        <v>2024</v>
      </c>
      <c r="D19" s="16">
        <v>2026</v>
      </c>
      <c r="E19" s="16">
        <v>7.8</v>
      </c>
      <c r="F19" s="71" t="s">
        <v>34</v>
      </c>
      <c r="G19" s="9">
        <v>197926.1</v>
      </c>
      <c r="H19" s="8">
        <f>I19+J19+K19</f>
        <v>41606.323340000003</v>
      </c>
      <c r="I19" s="8"/>
      <c r="J19" s="8">
        <v>40040.8701</v>
      </c>
      <c r="K19" s="8">
        <f>731+430+404.45324</f>
        <v>1565.4532400000001</v>
      </c>
      <c r="L19" s="9">
        <f>SUM(N19+O19)</f>
        <v>0</v>
      </c>
      <c r="M19" s="9"/>
      <c r="N19" s="8"/>
      <c r="O19" s="8"/>
      <c r="P19" s="8"/>
      <c r="Q19" s="8"/>
      <c r="R19" s="8"/>
      <c r="S19" s="40"/>
      <c r="T19" s="53">
        <f>SUM(V19+W19)</f>
        <v>0</v>
      </c>
      <c r="U19" s="53"/>
      <c r="V19" s="53"/>
      <c r="W19" s="53"/>
      <c r="X19" s="65">
        <f>T19/H19*100</f>
        <v>0</v>
      </c>
      <c r="Y19" s="101" t="s">
        <v>64</v>
      </c>
    </row>
    <row r="20" spans="1:28" s="59" customFormat="1" ht="27" customHeight="1" x14ac:dyDescent="0.25">
      <c r="A20" s="43"/>
      <c r="B20" s="20" t="s">
        <v>11</v>
      </c>
      <c r="C20" s="21"/>
      <c r="D20" s="21"/>
      <c r="E20" s="21"/>
      <c r="F20" s="22"/>
      <c r="G20" s="94"/>
      <c r="H20" s="3">
        <f>SUM(H15:H19)</f>
        <v>48135.514030000006</v>
      </c>
      <c r="I20" s="3"/>
      <c r="J20" s="3">
        <f>SUM(J15:J19)</f>
        <v>44537.638789999997</v>
      </c>
      <c r="K20" s="3">
        <f>SUM(K15:K19)</f>
        <v>3597.8752400000003</v>
      </c>
      <c r="L20" s="5">
        <f>SUM(L15:L19)</f>
        <v>182229.7</v>
      </c>
      <c r="M20" s="5"/>
      <c r="N20" s="3">
        <f>SUM(N15:N19)</f>
        <v>180406.7</v>
      </c>
      <c r="O20" s="3">
        <f>SUM(O15:O19)</f>
        <v>1823</v>
      </c>
      <c r="P20" s="3">
        <f>SUM(P15:P19)</f>
        <v>0</v>
      </c>
      <c r="Q20" s="3"/>
      <c r="R20" s="3">
        <f>SUM(R15:R19)</f>
        <v>0</v>
      </c>
      <c r="S20" s="39">
        <f>SUM(S15:S19)</f>
        <v>0</v>
      </c>
      <c r="T20" s="39">
        <f>SUM(T15:T19)</f>
        <v>11328.76267</v>
      </c>
      <c r="U20" s="58"/>
      <c r="V20" s="39">
        <f>SUM(V15:V19)</f>
        <v>11215.475039999999</v>
      </c>
      <c r="W20" s="39">
        <f>SUM(W15:W19)</f>
        <v>113.28762999999999</v>
      </c>
      <c r="X20" s="74">
        <f>T20/H20*100</f>
        <v>23.53514426570672</v>
      </c>
      <c r="Y20" s="58"/>
    </row>
    <row r="21" spans="1:28" s="27" customFormat="1" ht="17.25" hidden="1" customHeight="1" x14ac:dyDescent="0.2">
      <c r="A21" s="23">
        <v>5</v>
      </c>
      <c r="B21" s="107" t="s">
        <v>30</v>
      </c>
      <c r="C21" s="110"/>
      <c r="D21" s="110"/>
      <c r="E21" s="110"/>
      <c r="F21" s="110"/>
      <c r="G21" s="110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2"/>
      <c r="T21" s="41"/>
      <c r="U21" s="41"/>
      <c r="V21" s="41"/>
      <c r="W21" s="41"/>
      <c r="X21" s="41"/>
      <c r="Y21" s="41"/>
    </row>
    <row r="22" spans="1:28" s="42" customFormat="1" ht="87.75" hidden="1" customHeight="1" x14ac:dyDescent="0.2">
      <c r="A22" s="16" t="s">
        <v>23</v>
      </c>
      <c r="B22" s="75" t="s">
        <v>31</v>
      </c>
      <c r="C22" s="76">
        <v>2024</v>
      </c>
      <c r="D22" s="77">
        <v>2026</v>
      </c>
      <c r="E22" s="76">
        <v>30</v>
      </c>
      <c r="F22" s="76" t="s">
        <v>32</v>
      </c>
      <c r="G22" s="8" t="s">
        <v>14</v>
      </c>
      <c r="H22" s="9">
        <f>K22+J22</f>
        <v>1329</v>
      </c>
      <c r="I22" s="9"/>
      <c r="J22" s="9"/>
      <c r="K22" s="9">
        <v>1329</v>
      </c>
      <c r="L22" s="9"/>
      <c r="M22" s="9"/>
      <c r="N22" s="9"/>
      <c r="O22" s="9"/>
      <c r="P22" s="9"/>
      <c r="Q22" s="9"/>
      <c r="R22" s="9"/>
      <c r="S22" s="78"/>
      <c r="T22" s="45"/>
      <c r="U22" s="41"/>
      <c r="V22" s="41"/>
      <c r="W22" s="45"/>
      <c r="X22" s="76">
        <f>T22/H22*100</f>
        <v>0</v>
      </c>
      <c r="Y22" s="75" t="s">
        <v>36</v>
      </c>
      <c r="Z22" s="27"/>
      <c r="AA22" s="27"/>
      <c r="AB22" s="27"/>
    </row>
    <row r="23" spans="1:28" s="47" customFormat="1" ht="25.5" hidden="1" customHeight="1" x14ac:dyDescent="0.25">
      <c r="A23" s="23"/>
      <c r="B23" s="31" t="s">
        <v>11</v>
      </c>
      <c r="C23" s="23"/>
      <c r="D23" s="23"/>
      <c r="E23" s="23"/>
      <c r="F23" s="23"/>
      <c r="G23" s="95"/>
      <c r="H23" s="5">
        <f>SUM(H22:H22)</f>
        <v>1329</v>
      </c>
      <c r="I23" s="5"/>
      <c r="J23" s="5"/>
      <c r="K23" s="5">
        <f>SUM(K22:K22)</f>
        <v>1329</v>
      </c>
      <c r="L23" s="5"/>
      <c r="M23" s="5"/>
      <c r="N23" s="5"/>
      <c r="O23" s="5"/>
      <c r="P23" s="5"/>
      <c r="Q23" s="5"/>
      <c r="R23" s="5"/>
      <c r="S23" s="38"/>
      <c r="T23" s="46"/>
      <c r="U23" s="46"/>
      <c r="V23" s="46"/>
      <c r="W23" s="46"/>
      <c r="X23" s="48">
        <f>SUM(X22)</f>
        <v>0</v>
      </c>
      <c r="Y23" s="103"/>
    </row>
    <row r="24" spans="1:28" s="52" customFormat="1" ht="13.5" x14ac:dyDescent="0.2">
      <c r="A24" s="15"/>
      <c r="B24" s="32" t="s">
        <v>15</v>
      </c>
      <c r="C24" s="23"/>
      <c r="D24" s="23"/>
      <c r="E24" s="23"/>
      <c r="F24" s="23"/>
      <c r="G24" s="95"/>
      <c r="H24" s="5">
        <f>H12+H20</f>
        <v>540209.19403000001</v>
      </c>
      <c r="I24" s="5"/>
      <c r="J24" s="5">
        <f>J12+J20</f>
        <v>514449.53879000002</v>
      </c>
      <c r="K24" s="5">
        <f>K12+K20</f>
        <v>25759.65524</v>
      </c>
      <c r="L24" s="5">
        <f>L12+L20</f>
        <v>182229.7</v>
      </c>
      <c r="M24" s="5"/>
      <c r="N24" s="5">
        <f>N12+N20</f>
        <v>180406.7</v>
      </c>
      <c r="O24" s="5">
        <f>O12+O20</f>
        <v>1823</v>
      </c>
      <c r="P24" s="5">
        <f>P12+P20</f>
        <v>0</v>
      </c>
      <c r="Q24" s="5"/>
      <c r="R24" s="5">
        <f>R12+R20</f>
        <v>0</v>
      </c>
      <c r="S24" s="5">
        <f>S12+S20</f>
        <v>0</v>
      </c>
      <c r="T24" s="5">
        <f>T12+T20</f>
        <v>11836.542670000001</v>
      </c>
      <c r="U24" s="5"/>
      <c r="V24" s="5">
        <f>V12+V20</f>
        <v>11215.475039999999</v>
      </c>
      <c r="W24" s="5">
        <f>W12+W20</f>
        <v>621.06763000000001</v>
      </c>
      <c r="X24" s="49">
        <f>T24/H24*100</f>
        <v>2.1911035207858145</v>
      </c>
      <c r="Y24" s="41"/>
    </row>
    <row r="25" spans="1:28" ht="46.5" customHeight="1" x14ac:dyDescent="0.25">
      <c r="A25" s="33"/>
      <c r="B25" s="7"/>
      <c r="C25" s="7"/>
      <c r="D25" s="7"/>
      <c r="E25" s="34"/>
      <c r="F25" s="7"/>
      <c r="G25" s="96"/>
      <c r="H25" s="35"/>
      <c r="I25" s="35"/>
      <c r="J25" s="7"/>
      <c r="K25" s="7"/>
      <c r="L25" s="6"/>
      <c r="M25" s="6"/>
      <c r="N25" s="7"/>
      <c r="O25" s="7"/>
      <c r="P25" s="6"/>
      <c r="Q25" s="6"/>
      <c r="R25" s="7"/>
      <c r="S25" s="36"/>
    </row>
    <row r="26" spans="1:28" x14ac:dyDescent="0.25">
      <c r="A26" s="10"/>
      <c r="B26" s="1"/>
      <c r="C26" s="1"/>
      <c r="D26" s="1"/>
      <c r="E26" s="1"/>
      <c r="F26" s="1"/>
      <c r="G26" s="90"/>
      <c r="H26" s="4"/>
      <c r="I26" s="4"/>
      <c r="J26" s="4"/>
      <c r="K26" s="4"/>
      <c r="L26" s="4"/>
      <c r="M26" s="4"/>
      <c r="N26" s="4"/>
      <c r="O26" s="4"/>
      <c r="P26" s="4"/>
      <c r="Q26" s="1"/>
      <c r="R26" s="1"/>
      <c r="S26" s="13"/>
    </row>
    <row r="27" spans="1:28" x14ac:dyDescent="0.25">
      <c r="A27" s="10"/>
      <c r="B27" s="1"/>
      <c r="C27" s="1"/>
      <c r="D27" s="1"/>
      <c r="E27" s="1"/>
      <c r="F27" s="1"/>
      <c r="G27" s="90"/>
      <c r="H27" s="4"/>
      <c r="I27" s="4"/>
      <c r="J27" s="4"/>
      <c r="K27" s="4"/>
      <c r="L27" s="4"/>
      <c r="M27" s="4"/>
      <c r="N27" s="4"/>
      <c r="O27" s="4"/>
      <c r="P27" s="4"/>
      <c r="Q27" s="1"/>
      <c r="R27" s="1"/>
      <c r="S27" s="13"/>
    </row>
    <row r="28" spans="1:28" s="80" customFormat="1" x14ac:dyDescent="0.25">
      <c r="A28" s="11"/>
      <c r="B28" s="4"/>
      <c r="C28" s="4"/>
      <c r="D28" s="4"/>
      <c r="E28" s="4"/>
      <c r="F28" s="4"/>
      <c r="G28" s="91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29"/>
    </row>
    <row r="29" spans="1:28" s="80" customFormat="1" x14ac:dyDescent="0.25">
      <c r="A29" s="81"/>
      <c r="G29" s="97"/>
      <c r="S29" s="82"/>
    </row>
    <row r="30" spans="1:28" s="80" customFormat="1" x14ac:dyDescent="0.25">
      <c r="A30" s="81"/>
      <c r="G30" s="97"/>
      <c r="S30" s="82"/>
    </row>
    <row r="31" spans="1:28" s="80" customFormat="1" x14ac:dyDescent="0.25">
      <c r="A31" s="81"/>
      <c r="G31" s="97"/>
      <c r="S31" s="82"/>
    </row>
    <row r="32" spans="1:28" s="80" customFormat="1" x14ac:dyDescent="0.25">
      <c r="A32" s="81"/>
      <c r="G32" s="97"/>
      <c r="S32" s="82"/>
    </row>
    <row r="33" spans="1:19" s="80" customFormat="1" x14ac:dyDescent="0.25">
      <c r="A33" s="81"/>
      <c r="G33" s="97"/>
      <c r="S33" s="82"/>
    </row>
    <row r="34" spans="1:19" s="80" customFormat="1" x14ac:dyDescent="0.25">
      <c r="A34" s="81"/>
      <c r="G34" s="97"/>
      <c r="S34" s="82"/>
    </row>
    <row r="35" spans="1:19" s="80" customFormat="1" x14ac:dyDescent="0.25">
      <c r="A35" s="81"/>
      <c r="G35" s="97"/>
      <c r="S35" s="82"/>
    </row>
    <row r="36" spans="1:19" s="80" customFormat="1" x14ac:dyDescent="0.25">
      <c r="A36" s="81"/>
      <c r="G36" s="97"/>
      <c r="S36" s="82"/>
    </row>
    <row r="37" spans="1:19" s="80" customFormat="1" x14ac:dyDescent="0.25">
      <c r="A37" s="81"/>
      <c r="G37" s="97"/>
      <c r="S37" s="82"/>
    </row>
    <row r="38" spans="1:19" s="80" customFormat="1" x14ac:dyDescent="0.25">
      <c r="A38" s="81"/>
      <c r="G38" s="97"/>
      <c r="S38" s="82"/>
    </row>
    <row r="39" spans="1:19" s="80" customFormat="1" x14ac:dyDescent="0.25">
      <c r="A39" s="81"/>
      <c r="G39" s="97"/>
      <c r="S39" s="82"/>
    </row>
    <row r="40" spans="1:19" s="80" customFormat="1" x14ac:dyDescent="0.25">
      <c r="A40" s="81"/>
      <c r="G40" s="97"/>
      <c r="S40" s="82"/>
    </row>
    <row r="41" spans="1:19" s="80" customFormat="1" x14ac:dyDescent="0.25">
      <c r="A41" s="81"/>
      <c r="G41" s="97"/>
      <c r="S41" s="82"/>
    </row>
    <row r="42" spans="1:19" s="80" customFormat="1" x14ac:dyDescent="0.25">
      <c r="A42" s="81"/>
      <c r="G42" s="97"/>
      <c r="S42" s="82"/>
    </row>
  </sheetData>
  <autoFilter ref="A6:S24">
    <filterColumn colId="2" showButton="0"/>
    <filterColumn colId="7" showButton="0"/>
    <filterColumn colId="8" hiddenButton="1" showButton="0"/>
    <filterColumn colId="9" showButton="0"/>
    <filterColumn colId="11" showButton="0"/>
    <filterColumn colId="12" hiddenButton="1" showButton="0"/>
    <filterColumn colId="13" showButton="0"/>
    <filterColumn colId="15" showButton="0"/>
    <filterColumn colId="16" hiddenButton="1" showButton="0"/>
    <filterColumn colId="17" showButton="0"/>
  </autoFilter>
  <mergeCells count="20">
    <mergeCell ref="Y6:Y7"/>
    <mergeCell ref="X6:X7"/>
    <mergeCell ref="L1:S1"/>
    <mergeCell ref="L2:S2"/>
    <mergeCell ref="A3:L3"/>
    <mergeCell ref="A4:L4"/>
    <mergeCell ref="C6:D6"/>
    <mergeCell ref="H6:K6"/>
    <mergeCell ref="L6:O6"/>
    <mergeCell ref="P6:S6"/>
    <mergeCell ref="A6:A7"/>
    <mergeCell ref="B6:B7"/>
    <mergeCell ref="E6:E7"/>
    <mergeCell ref="T6:W6"/>
    <mergeCell ref="B8:S8"/>
    <mergeCell ref="G6:G7"/>
    <mergeCell ref="F6:F7"/>
    <mergeCell ref="B21:S21"/>
    <mergeCell ref="B13:S13"/>
    <mergeCell ref="B14:G14"/>
  </mergeCells>
  <pageMargins left="0" right="0" top="0.19685039370078741" bottom="0" header="0.31496062992125984" footer="0.19685039370078741"/>
  <pageSetup paperSize="9" scale="36" fitToHeight="0" orientation="landscape" r:id="rId1"/>
  <rowBreaks count="1" manualBreakCount="1">
    <brk id="26" max="16383" man="1"/>
  </rowBreaks>
  <colBreaks count="1" manualBreakCount="1"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MultiDVD Team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Винокурова Марина Владимир</cp:lastModifiedBy>
  <cp:lastPrinted>2025-12-24T09:54:22Z</cp:lastPrinted>
  <dcterms:created xsi:type="dcterms:W3CDTF">2017-03-29T08:26:35Z</dcterms:created>
  <dcterms:modified xsi:type="dcterms:W3CDTF">2026-05-13T06:30:12Z</dcterms:modified>
</cp:coreProperties>
</file>