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6005" windowHeight="10530"/>
  </bookViews>
  <sheets>
    <sheet name="Лист1" sheetId="1" r:id="rId1"/>
    <sheet name="Лист3" sheetId="3" state="hidden" r:id="rId2"/>
  </sheets>
  <definedNames>
    <definedName name="_xlnm._FilterDatabase" localSheetId="0" hidden="1">Лист1!$A$6:$S$35</definedName>
    <definedName name="_xlnm.Print_Area" localSheetId="0">Лист1!$A$1:$AB$36</definedName>
  </definedNames>
  <calcPr calcId="144525"/>
</workbook>
</file>

<file path=xl/calcChain.xml><?xml version="1.0" encoding="utf-8"?>
<calcChain xmlns="http://schemas.openxmlformats.org/spreadsheetml/2006/main">
  <c r="W27" i="1" l="1"/>
  <c r="T33" i="1"/>
  <c r="K19" i="1"/>
  <c r="W19" i="1"/>
  <c r="T24" i="1"/>
  <c r="K10" i="1"/>
  <c r="K9" i="1"/>
  <c r="V28" i="1"/>
  <c r="T23" i="1" l="1"/>
  <c r="W25" i="1"/>
  <c r="W10" i="1"/>
  <c r="T27" i="1" l="1"/>
  <c r="T28" i="1" s="1"/>
  <c r="W28" i="1"/>
  <c r="K27" i="1"/>
  <c r="W12" i="1" l="1"/>
  <c r="K12" i="1"/>
  <c r="T11" i="1"/>
  <c r="H11" i="1" l="1"/>
  <c r="X11" i="1" s="1"/>
  <c r="K23" i="1" l="1"/>
  <c r="V25" i="1" l="1"/>
  <c r="W34" i="1" l="1"/>
  <c r="T34" i="1"/>
  <c r="K34" i="1"/>
  <c r="J34" i="1"/>
  <c r="H33" i="1" l="1"/>
  <c r="X33" i="1" l="1"/>
  <c r="H34" i="1"/>
  <c r="X34" i="1" s="1"/>
  <c r="K25" i="1"/>
  <c r="J25" i="1"/>
  <c r="H24" i="1"/>
  <c r="X24" i="1" s="1"/>
  <c r="T19" i="1"/>
  <c r="T25" i="1" s="1"/>
  <c r="W35" i="1"/>
  <c r="V12" i="1"/>
  <c r="V35" i="1" s="1"/>
  <c r="T10" i="1"/>
  <c r="T9" i="1"/>
  <c r="T12" i="1" l="1"/>
  <c r="H19" i="1"/>
  <c r="X19" i="1" s="1"/>
  <c r="H10" i="1"/>
  <c r="T35" i="1" l="1"/>
  <c r="X10" i="1"/>
  <c r="S25" i="1"/>
  <c r="R25" i="1"/>
  <c r="O25" i="1"/>
  <c r="N25" i="1"/>
  <c r="H23" i="1"/>
  <c r="X23" i="1" s="1"/>
  <c r="H25" i="1" l="1"/>
  <c r="X25" i="1" s="1"/>
  <c r="L22" i="1"/>
  <c r="P22" i="1" l="1"/>
  <c r="X22" i="1" s="1"/>
  <c r="P21" i="1" l="1"/>
  <c r="L21" i="1"/>
  <c r="P20" i="1"/>
  <c r="L20" i="1"/>
  <c r="X20" i="1" s="1"/>
  <c r="X21" i="1" l="1"/>
  <c r="P25" i="1"/>
  <c r="L25" i="1"/>
  <c r="K28" i="1" l="1"/>
  <c r="J28" i="1"/>
  <c r="K31" i="1"/>
  <c r="H30" i="1"/>
  <c r="H31" i="1" l="1"/>
  <c r="X30" i="1"/>
  <c r="X31" i="1" s="1"/>
  <c r="K35" i="1"/>
  <c r="J12" i="1"/>
  <c r="J35" i="1" s="1"/>
  <c r="H9" i="1" l="1"/>
  <c r="X9" i="1" l="1"/>
  <c r="H12" i="1"/>
  <c r="X12" i="1" s="1"/>
  <c r="H27" i="1"/>
  <c r="X27" i="1" s="1"/>
  <c r="P15" i="1" l="1"/>
  <c r="L15" i="1"/>
  <c r="S16" i="1"/>
  <c r="S35" i="1" s="1"/>
  <c r="N16" i="1"/>
  <c r="N35" i="1" s="1"/>
  <c r="O16" i="1"/>
  <c r="O35" i="1" s="1"/>
  <c r="R16" i="1"/>
  <c r="R35" i="1" s="1"/>
  <c r="X15" i="1" l="1"/>
  <c r="P16" i="1"/>
  <c r="P35" i="1" s="1"/>
  <c r="L16" i="1"/>
  <c r="L35" i="1" s="1"/>
  <c r="H28" i="1" l="1"/>
  <c r="H35" i="1" l="1"/>
  <c r="X28" i="1"/>
  <c r="X35" i="1" s="1"/>
</calcChain>
</file>

<file path=xl/sharedStrings.xml><?xml version="1.0" encoding="utf-8"?>
<sst xmlns="http://schemas.openxmlformats.org/spreadsheetml/2006/main" count="110" uniqueCount="89">
  <si>
    <t>№ п/п</t>
  </si>
  <si>
    <t>Наименование строек и объектов</t>
  </si>
  <si>
    <t>Сроки инвестирования (проектирование, строительство, реконструкция, приобретение)</t>
  </si>
  <si>
    <t>начало</t>
  </si>
  <si>
    <t>завершение</t>
  </si>
  <si>
    <t>Показатель мощности</t>
  </si>
  <si>
    <t>Единицы измерения мощности</t>
  </si>
  <si>
    <t>Стоимость (сметная стоимость по заключению о проверке достоверности сметной стоимости для объектов строительства и реконструкции) (тыс.руб.)</t>
  </si>
  <si>
    <t>Всего</t>
  </si>
  <si>
    <t>Окружной бюджет</t>
  </si>
  <si>
    <t>Бюджет района</t>
  </si>
  <si>
    <t>Итого по программе:</t>
  </si>
  <si>
    <t>1.</t>
  </si>
  <si>
    <t>1.1.</t>
  </si>
  <si>
    <t>1.2.</t>
  </si>
  <si>
    <t>Сметная стоимость не определена</t>
  </si>
  <si>
    <t>ВСЕГО:</t>
  </si>
  <si>
    <t>Муниципальная программа "Развитие образования в Березовском районе"</t>
  </si>
  <si>
    <t>кв.м./м</t>
  </si>
  <si>
    <t>Подпрограмма "Содействие развитию жилищного строительства"</t>
  </si>
  <si>
    <t>Муниципальная программа "Развитие жилищной сферы в Березовском районе"</t>
  </si>
  <si>
    <t>Средняя школа, пгт. Березово</t>
  </si>
  <si>
    <t>Подпрограмма "Обеспечение равных прав потребителей на получение коммунальных ресурсов"</t>
  </si>
  <si>
    <t>Муниципальная программа "Жилищно-коммунальны комплекс в Березовском районе"</t>
  </si>
  <si>
    <t>2.</t>
  </si>
  <si>
    <t>3.</t>
  </si>
  <si>
    <t>3.1.</t>
  </si>
  <si>
    <t>4.1.</t>
  </si>
  <si>
    <t>Образовательно-культурный комплекс в д. Хулимсунт, Березовского района</t>
  </si>
  <si>
    <t>учащ./мест</t>
  </si>
  <si>
    <t>Капитальные вложения на 2025 год</t>
  </si>
  <si>
    <t>Реконструкция и расширение канализационных сооружений на 2000 куб. м./сут в пгт. Березово</t>
  </si>
  <si>
    <t>куб.м/сут.</t>
  </si>
  <si>
    <t>Приобретение жилых помещений, выплата возмещения за изымаемую недвижимость</t>
  </si>
  <si>
    <t>Спортивный зал имени Руслана Проводникова в пгт. Березово</t>
  </si>
  <si>
    <t>Муниципальная программа "Развитие физической культуры, спорта и молодежной политики в Березовском районе"</t>
  </si>
  <si>
    <t>5.1.</t>
  </si>
  <si>
    <t>Капитальные вложения на 2026 год</t>
  </si>
  <si>
    <t>куб.м/сут</t>
  </si>
  <si>
    <t>2.1.</t>
  </si>
  <si>
    <t>3.2.</t>
  </si>
  <si>
    <t>Федеральный бюджет</t>
  </si>
  <si>
    <t>чел./ч</t>
  </si>
  <si>
    <t>3.3.</t>
  </si>
  <si>
    <t xml:space="preserve">Строительство водоочистных сооружений в п. Светлый </t>
  </si>
  <si>
    <t>3.4.</t>
  </si>
  <si>
    <t>Водоочистные сооружения в пгт. Березово</t>
  </si>
  <si>
    <t>куб.м./сут</t>
  </si>
  <si>
    <t>Муниципальная программа "Безопасность жизнедеятельности на территории Березовского района"</t>
  </si>
  <si>
    <t>Пожарные водоемы в п. Устрем, д. Деминская, д. Шайтанка, д. Пугоры Березовского района (ПИР)</t>
  </si>
  <si>
    <t>м3</t>
  </si>
  <si>
    <t>Капитальные вложения на 2027 год</t>
  </si>
  <si>
    <t>3.5.</t>
  </si>
  <si>
    <t>Водоочистные сооружения в с. Няксимволь</t>
  </si>
  <si>
    <t>МВт</t>
  </si>
  <si>
    <t>Профинасировано в текущем году (кассовые расходы) за счет</t>
  </si>
  <si>
    <t>3.6.</t>
  </si>
  <si>
    <t>Строительство канализационных очистных сооружений в с. Саранпауль (ПИР)</t>
  </si>
  <si>
    <t xml:space="preserve">Муниципальная программа "Современная транспортная система Березовского района" </t>
  </si>
  <si>
    <t>6.1.</t>
  </si>
  <si>
    <t>км.</t>
  </si>
  <si>
    <t xml:space="preserve">Планируется приобретение жилых помещений на территории Березовского района, согласно государственной программы ХМАО-Югры "Строительство" в 2026-2027. </t>
  </si>
  <si>
    <t>Заключены контракты: 15/24 от 05.08.2024 на выполнение проектных работ  и инженерных изысканий  по объектам: «Пожарный водоем в п. Устрем Березовского района», 16/24 от 05.08.2024 по объекту: «Пожарный водоем в д. Деминская Березовского района»,17/24 от 06.08.2024 по объекту: «Пожарный водоем в д. Шайтанка Березовского района»,18/24 от 06.08.2024 по объекту: «Пожарный водоем в д. Пугоры Березовского района». Сроки исполнения работ  -17.11.2024  Работы выполнены в полном объеме.</t>
  </si>
  <si>
    <t xml:space="preserve">Блочно-модульная котельная на 7,8 МВт в пгт. Березово, ул. Молодежная, 1 </t>
  </si>
  <si>
    <t>Информация о строящихся объектах</t>
  </si>
  <si>
    <t xml:space="preserve"> на 2025 год и плановый период 2026-2027 годы (к решению Думы от 01.08.2025 № 500)</t>
  </si>
  <si>
    <t>1.3.</t>
  </si>
  <si>
    <t>Детский сад в пгт. Игрим</t>
  </si>
  <si>
    <r>
      <t xml:space="preserve">% исполнения </t>
    </r>
    <r>
      <rPr>
        <i/>
        <sz val="10"/>
        <color theme="1"/>
        <rFont val="Times New Roman"/>
        <family val="1"/>
        <charset val="204"/>
      </rPr>
      <t>(по состоянию на 01.08.2025 г.)</t>
    </r>
  </si>
  <si>
    <t>мест</t>
  </si>
  <si>
    <t xml:space="preserve">700/19610 </t>
  </si>
  <si>
    <t>учащ./кв. м.</t>
  </si>
  <si>
    <t>987 147,4 цены 1 кв 2025</t>
  </si>
  <si>
    <t>140/75</t>
  </si>
  <si>
    <t xml:space="preserve"> В соответствии с заключением Департамента экономического развития ХМАО-Югры о проверке инвестиционного проекта на предмет эффективности использования средств бюджета ХМАО-Югры, направляемых на капитальные вложения стоиомость строительства в ценах 1 квартала 2025 г. составляет 59 238,6  тыс. руб. В настоящий момент техническим советом по вопросам жилищно-коммунального комплекса прорабатывается наиболее эффективный метод реализации объекта. В настоящий момент разрабатывается задание на проектирование объекта.</t>
  </si>
  <si>
    <r>
      <t xml:space="preserve">Информация о проведении торгов, заключении контракта, соблюдении условий контракта подрядной организацией, причины низкого исполнения </t>
    </r>
    <r>
      <rPr>
        <b/>
        <i/>
        <sz val="10"/>
        <color theme="1"/>
        <rFont val="Times New Roman"/>
        <family val="1"/>
        <charset val="204"/>
      </rPr>
      <t>(по состоннию на 01.08.2025 г.)</t>
    </r>
  </si>
  <si>
    <t>10.07.2023  заключен муниципальный контракт № 35-23  на выполнение проектно-изыскательских работ по объекту: "Строительство канализационных очистных сооружений в с. Саранпауль", 01.07.2025 года было получено положительное заключение экспертизы проверки достоверности определения сметной стоимости. В данный момент осуществляются работы по включению объекта в перечень госудаственной программы ХМАО-Югры "Строительство".</t>
  </si>
  <si>
    <t>10.06.2022 заключен муницпальный контракт № 14/22 на проектно-изыскательские работы по объекту: "Реконструкция автодороги по ул. Чкалова с заменой участка газопровода низкого давления в  пгт. Березово". В 2024 году приняты и оплачены работы по историко-культурной экспертизе земельного участка. 07.03.2025 заключен договор на проведение государственной экспертизы проектной документации и результатов инженерных изысканий, включая проведение проверки достоверности определения сметной стоимости. 06.06.2025 получено отрицательное заключение  экспертизы проектной документации: Техническая часть проектной документации по объекту не соответствует результатам инженерных изысканий, техническому заданию заказчика на проектирование и требованиям технических регламентов. Сметная стоимость определена не достоверно, муницпальный контракт расторгнут в одностороннем порядке с проектной организацией ООО "Артпроектэксперт", г.Чебоксары. 22.07.2025 объявлена закупка на проведение ремонтных работ, 18.08.2025 плановый срок заключения контракта.</t>
  </si>
  <si>
    <t>Задание на проектирование объекта согласовано и утверждено 18.10.2024. Заключен муниципальный контракт № 28/24 от 16.12.2024 г. с ООО "Корсэль", г. Пермь  на выполнение проектно-изыскательских и строительно-монтажных работ со сроком исполнения 01.10.2025 г. Получено положительное заключение - 31.05.2025, плановый срок получения заключения достоверности сметной стоимости - 06.08.2025 года.  Планируемый срок ввода - ноябрь 2025 года. 04.06.2025 года получено разрешение на строительство объекта. Проведены подготовительные работы, вертикальная планировка, произвели разбивку участка.</t>
  </si>
  <si>
    <t>Получены технические условия для подключения объекта к инженерным сетям, выдан ГПЗУ, оформлен договор безвозмездного пользования земельным участком. 15.11.2024 получено положительное заключение Департамента экономического развития ХМАО-Югры о проверке инвестиционного проекта на предмет эффективности использования средств,  стоимость строительства в ценах 1 квартала 2024 г. составляет 541 017,2 тыс. руб. В настоящий момент техническим советом по вопросам жилищно-коммунального комплекса прорабатывается наиболее эффективный метод реализации объекта и изменение технических характеристик.</t>
  </si>
  <si>
    <t>В 2024 году были приняты и оплачены кадастровые работы по подготовке межевого плана в сумме 25,0 т.р.  10.08.2025 года - срок  получения заключения проверки инвестиционного проекта на предмет эффективности, срок подготовки технического задания.</t>
  </si>
  <si>
    <t>В адрес Департамента строительства и архитектуры Ханты-Мансийского автономного округа-Югры написано обращение о перевключении объекта в государственную программу ХМАО-Югры "Строительство" на 2026 год (ПИР), 2027-2028 (СМР), с целью прохождения индивидуального проектирования (для примера д.сад «Звездочка» в г.Белоярском).</t>
  </si>
  <si>
    <t xml:space="preserve">7.11.2020 года заключен муниципальный контракт № 57/20 на выполнение  проектно-изыскательских и строительно-монтажных работ по объекту с подрядной организацией ООО  ГК "Альянс", цена контракта  1 885 594,2 тыс.руб. Срок исполнения с учетом продления (доп.соглашение № 9 от 20.12.2024) - 15.08.2025. Был выплачен аванс в сумме 740 179,6  тыс.руб. (доп.соглашение № 10 от 28.04.2025).  Окончена корректировка технической части проектно-сметной документации, получены заключения экспертизы рамках экспертного сопровождения № 0057-2024 от 05.09.2024 г., № 0009-2025 от 25.02.2025 г.
Производится загрузка смет по определению достоверности сметной стоимости 2025 года. Работы ведутся со значительным отставанием от графика производства работ. Завершается монтаж ж/б каракаса здания, возведение наружных и внутренних стен. Ведется установка окон и витражей, устройство фасада.  В настоящий момент рассматривается вопрос о возможности продления сроков по муниципальному контракту до декабря 2025 года. </t>
  </si>
  <si>
    <r>
      <t>23.07.2024 заключен муниципальный контракт № 13/24 на выполнение работ по строительству объекта с  ООО "Спецстрой" (г.Москва). Цена контракта 163 384,9 тыс.руб. Выплачен аванс 50 % в размере 81 692,4  тыс.руб. (дополнит.соглашение  № 3 от 10.04.2025). Заключено дополнительное соглашение о продлении сроков муниципального контракта (доп.соглашение № 2 от 07.11.2024). Получены заключения государственной экспертизы № 86-1-0529-19 от 21.08.2019, № 86-1-1-2-084802-2022 от 02.12.2022. 27.06.2025 года получено положительное заключение повторной экспертизы достоверности сметной стоимости (сумма по заключению 722 263,27 т.р.). Проектная документация разработана.  22.07.2025 получено разрешение на ввод в эксплуатацию 1 этапа строительства. Комитетом образования администрации Березовского района проводятся мероприятия по лицензированию здания образовательно-культурного комплекса.</t>
    </r>
    <r>
      <rPr>
        <sz val="10.5"/>
        <color rgb="FFFF0000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 xml:space="preserve">Ведутся работы (2 этап) по устройству спортивных и хозяйственных площадок, монтаж наружного освещения, завершается вертикальная планировка, перенос ограждения территории с 1-го этапа на постоянное ограждение территории объекта.Срок ввода 2 этапа - август 2025 года. 
</t>
    </r>
    <r>
      <rPr>
        <sz val="10.5"/>
        <color theme="1"/>
        <rFont val="Times New Roman"/>
        <family val="1"/>
        <charset val="204"/>
      </rPr>
      <t xml:space="preserve">
</t>
    </r>
  </si>
  <si>
    <t>В рамках экспертного сопровождения внесены все корректировки в проектную документацию, заключение экспертизы получено 31.03.2025 года, сумма по заключению 597 047,88 тыс.руб. Заключен муниципальный контракт № 38/23 от 08.09.2023 г. с ООО "Корсэль", цена контракта 622 212,8 тыс. руб. (дополнительное соглашение № 6 от 23.04.2025). 
Заключение государственной экспертизы по проектной документации № 86-1-1-3-073540-2021 получено  – 03.12.2021 г., по достоверности – 12.10.2022 г. № 86-1-1-2-072133-2022. Дата получения разрешения на строительство – 11.05.2023 г. В настоящий момент ведутся работы по благоустройству территории (укладка дорожных  плит  - 95%), мероприятия по лако-красочным покрытиям емкостей, сборка площадок обслуживания биореакторов и отстойников, пескоструйные работы. Заключено  дополнительное соглашение о продлении срока  контракта (дополнительное соглашение № 5 от 18.11.2024). Срок с учетом продления- 21.06.2025 года. Работы ведутся с отставанием от графика работ. Планируемый срок завершения работ и ввод в эксплуатацию - декабрь 2025 года. В связи с отставанияем от графика работ ( окончание контракта) насчитаны пени.</t>
  </si>
  <si>
    <t>541 017,2 в ценах 1 квартала 2024 г.</t>
  </si>
  <si>
    <t>59 238,6 в ценах 1 квартала 2025 г.</t>
  </si>
  <si>
    <t xml:space="preserve">02.07.2024 года заключен муниципальный контракт с ООО "Спецстрой", г. Москва на выполнение проектно-изыскательских и строительно-монтажных работ. Цена контракта - 391 971,5 т.р. (ПИР-3 518,5 т.р., СМР-388 453,1 т.р.  дополнительное соглашение № 4 от 25.06.2025). Сроки ПИР - 17.11.2024, СМР - 17.11.2025. 28.03.2025 получено положительное заключение государственной экспертизы в части проверки достоверности определения сметной стоимости № 86-1-1-2-016931-2025 от АУ ХМАО-Югры "Управление госудасртвенной экспертизы проектной документации и ценообразования в строительстве", сумма по заключению 406 660,77 тыс.руб. 02.04.2025 получено разрешение на строительство объекта. В настоящий момент ведутся работы: обшивка металлического каркаса здания из сэндвич-панелей, монтаж плит перекрытий, устройство входных груп, устройство кровли. Реализация проекта 27,5% . Планируемый срок ввода - декабрь 2025 года. </t>
  </si>
  <si>
    <t>Реконструкция автодороги по ул. Чкалова в  пгт. Березово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</si>
</sst>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Calibri"/>
      <family val="2"/>
      <charset val="204"/>
      <scheme val="minor"/>
    </font>
    <font>
      <b/>
      <sz val="10.5"/>
      <color rgb="FFFF0000"/>
      <name val="Times New Roman"/>
      <family val="1"/>
      <charset val="204"/>
    </font>
    <font>
      <sz val="10.5"/>
      <color theme="1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10.5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0" xfId="0" applyFont="1" applyFill="1"/>
    <xf numFmtId="165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/>
    <xf numFmtId="0" fontId="1" fillId="2" borderId="1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8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/>
    <xf numFmtId="165" fontId="1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17" fontId="6" fillId="0" borderId="0" xfId="0" applyNumberFormat="1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4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164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" xfId="0" applyFont="1" applyFill="1" applyBorder="1"/>
    <xf numFmtId="164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7" fillId="0" borderId="10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164" fontId="6" fillId="0" borderId="3" xfId="0" applyNumberFormat="1" applyFont="1" applyFill="1" applyBorder="1" applyAlignment="1"/>
    <xf numFmtId="165" fontId="6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3" xfId="0" applyFont="1" applyFill="1" applyBorder="1" applyAlignment="1"/>
    <xf numFmtId="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/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8" fillId="0" borderId="10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view="pageBreakPreview" zoomScale="70" zoomScaleSheetLayoutView="70" workbookViewId="0">
      <pane xSplit="7" ySplit="7" topLeftCell="H26" activePane="bottomRight" state="frozen"/>
      <selection pane="topRight" activeCell="I1" sqref="I1"/>
      <selection pane="bottomLeft" activeCell="A8" sqref="A8"/>
      <selection pane="bottomRight" activeCell="R35" sqref="R35:S35"/>
    </sheetView>
  </sheetViews>
  <sheetFormatPr defaultColWidth="8.7109375" defaultRowHeight="15" x14ac:dyDescent="0.25"/>
  <cols>
    <col min="1" max="1" width="6.5703125" style="16" customWidth="1"/>
    <col min="2" max="2" width="18.42578125" style="3" customWidth="1"/>
    <col min="3" max="3" width="8.5703125" style="3" customWidth="1"/>
    <col min="4" max="4" width="10.85546875" style="3" customWidth="1"/>
    <col min="5" max="5" width="11" style="3" customWidth="1"/>
    <col min="6" max="6" width="9.85546875" style="3" customWidth="1"/>
    <col min="7" max="7" width="20.140625" style="3" customWidth="1"/>
    <col min="8" max="8" width="11.5703125" style="3" customWidth="1"/>
    <col min="9" max="9" width="12.42578125" style="3" customWidth="1"/>
    <col min="10" max="10" width="11.85546875" style="3" customWidth="1"/>
    <col min="11" max="11" width="12.28515625" style="3" customWidth="1"/>
    <col min="12" max="12" width="10.5703125" style="39" customWidth="1"/>
    <col min="13" max="13" width="10.85546875" style="39" customWidth="1"/>
    <col min="14" max="14" width="10.140625" style="39" customWidth="1"/>
    <col min="15" max="15" width="9.85546875" style="39" customWidth="1"/>
    <col min="16" max="17" width="12.140625" style="3" customWidth="1"/>
    <col min="18" max="18" width="10" style="3" customWidth="1"/>
    <col min="19" max="19" width="10.85546875" style="18" customWidth="1"/>
    <col min="20" max="20" width="12" style="3" customWidth="1"/>
    <col min="21" max="21" width="12.5703125" style="3" customWidth="1"/>
    <col min="22" max="22" width="11.140625" style="3" customWidth="1"/>
    <col min="23" max="23" width="10.5703125" style="3" customWidth="1"/>
    <col min="24" max="24" width="14.42578125" style="3" customWidth="1"/>
    <col min="25" max="25" width="92.28515625" style="3" customWidth="1"/>
    <col min="26" max="16384" width="8.7109375" style="3"/>
  </cols>
  <sheetData>
    <row r="1" spans="1:29" ht="20.45" customHeight="1" x14ac:dyDescent="0.25">
      <c r="A1" s="14"/>
      <c r="B1" s="1"/>
      <c r="C1" s="1"/>
      <c r="D1" s="1"/>
      <c r="E1" s="1"/>
      <c r="F1" s="1"/>
      <c r="G1" s="1"/>
      <c r="H1" s="2"/>
      <c r="I1" s="24"/>
      <c r="J1" s="2"/>
      <c r="K1" s="2"/>
      <c r="L1" s="124"/>
      <c r="M1" s="124"/>
      <c r="N1" s="124"/>
      <c r="O1" s="124"/>
      <c r="P1" s="124"/>
      <c r="Q1" s="124"/>
      <c r="R1" s="124"/>
      <c r="S1" s="124"/>
    </row>
    <row r="2" spans="1:29" x14ac:dyDescent="0.25">
      <c r="A2" s="14"/>
      <c r="B2" s="1"/>
      <c r="C2" s="1"/>
      <c r="D2" s="1"/>
      <c r="E2" s="1"/>
      <c r="F2" s="1"/>
      <c r="G2" s="1"/>
      <c r="H2" s="1"/>
      <c r="I2" s="1"/>
      <c r="J2" s="1"/>
      <c r="K2" s="1"/>
      <c r="L2" s="124"/>
      <c r="M2" s="124"/>
      <c r="N2" s="124"/>
      <c r="O2" s="124"/>
      <c r="P2" s="124"/>
      <c r="Q2" s="124"/>
      <c r="R2" s="124"/>
      <c r="S2" s="124"/>
    </row>
    <row r="3" spans="1:29" x14ac:dyDescent="0.25">
      <c r="A3" s="125" t="s">
        <v>64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35"/>
      <c r="N3" s="7"/>
      <c r="O3" s="7"/>
      <c r="P3" s="7"/>
      <c r="Q3" s="7"/>
      <c r="R3" s="7"/>
      <c r="S3" s="40"/>
    </row>
    <row r="4" spans="1:29" x14ac:dyDescent="0.25">
      <c r="A4" s="125" t="s">
        <v>65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35"/>
      <c r="N4" s="7"/>
      <c r="O4" s="7"/>
      <c r="P4" s="7"/>
      <c r="Q4" s="7"/>
      <c r="R4" s="7"/>
      <c r="S4" s="40"/>
    </row>
    <row r="5" spans="1:29" ht="9.75" customHeight="1" x14ac:dyDescent="0.25">
      <c r="A5" s="1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40"/>
    </row>
    <row r="6" spans="1:29" ht="86.25" customHeight="1" x14ac:dyDescent="0.25">
      <c r="A6" s="131" t="s">
        <v>0</v>
      </c>
      <c r="B6" s="132" t="s">
        <v>1</v>
      </c>
      <c r="C6" s="126" t="s">
        <v>2</v>
      </c>
      <c r="D6" s="126"/>
      <c r="E6" s="126" t="s">
        <v>5</v>
      </c>
      <c r="F6" s="126" t="s">
        <v>6</v>
      </c>
      <c r="G6" s="126" t="s">
        <v>7</v>
      </c>
      <c r="H6" s="127" t="s">
        <v>30</v>
      </c>
      <c r="I6" s="128"/>
      <c r="J6" s="128"/>
      <c r="K6" s="129"/>
      <c r="L6" s="130" t="s">
        <v>37</v>
      </c>
      <c r="M6" s="130"/>
      <c r="N6" s="130"/>
      <c r="O6" s="130"/>
      <c r="P6" s="130" t="s">
        <v>51</v>
      </c>
      <c r="Q6" s="130"/>
      <c r="R6" s="130"/>
      <c r="S6" s="127"/>
      <c r="T6" s="139" t="s">
        <v>55</v>
      </c>
      <c r="U6" s="140"/>
      <c r="V6" s="140"/>
      <c r="W6" s="141"/>
      <c r="X6" s="119" t="s">
        <v>68</v>
      </c>
      <c r="Y6" s="114" t="s">
        <v>75</v>
      </c>
    </row>
    <row r="7" spans="1:29" ht="73.5" customHeight="1" x14ac:dyDescent="0.25">
      <c r="A7" s="131"/>
      <c r="B7" s="132"/>
      <c r="C7" s="34" t="s">
        <v>3</v>
      </c>
      <c r="D7" s="34" t="s">
        <v>4</v>
      </c>
      <c r="E7" s="126"/>
      <c r="F7" s="126"/>
      <c r="G7" s="126"/>
      <c r="H7" s="36" t="s">
        <v>8</v>
      </c>
      <c r="I7" s="34" t="s">
        <v>41</v>
      </c>
      <c r="J7" s="34" t="s">
        <v>9</v>
      </c>
      <c r="K7" s="34" t="s">
        <v>10</v>
      </c>
      <c r="L7" s="36" t="s">
        <v>8</v>
      </c>
      <c r="M7" s="34" t="s">
        <v>41</v>
      </c>
      <c r="N7" s="34" t="s">
        <v>9</v>
      </c>
      <c r="O7" s="34" t="s">
        <v>10</v>
      </c>
      <c r="P7" s="36" t="s">
        <v>8</v>
      </c>
      <c r="Q7" s="34" t="s">
        <v>41</v>
      </c>
      <c r="R7" s="34" t="s">
        <v>9</v>
      </c>
      <c r="S7" s="48" t="s">
        <v>10</v>
      </c>
      <c r="T7" s="112" t="s">
        <v>8</v>
      </c>
      <c r="U7" s="113" t="s">
        <v>41</v>
      </c>
      <c r="V7" s="113" t="s">
        <v>9</v>
      </c>
      <c r="W7" s="113" t="s">
        <v>10</v>
      </c>
      <c r="X7" s="120"/>
      <c r="Y7" s="19"/>
      <c r="Z7" s="26"/>
      <c r="AA7" s="26"/>
      <c r="AB7" s="26"/>
    </row>
    <row r="8" spans="1:29" s="80" customFormat="1" ht="15" customHeight="1" x14ac:dyDescent="0.2">
      <c r="A8" s="41" t="s">
        <v>12</v>
      </c>
      <c r="B8" s="147" t="s">
        <v>17</v>
      </c>
      <c r="C8" s="148"/>
      <c r="D8" s="148"/>
      <c r="E8" s="148"/>
      <c r="F8" s="148"/>
      <c r="G8" s="148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33"/>
      <c r="T8" s="78"/>
      <c r="U8" s="78"/>
      <c r="V8" s="78"/>
      <c r="W8" s="78"/>
      <c r="X8" s="78"/>
      <c r="Y8" s="78"/>
      <c r="Z8" s="79"/>
      <c r="AA8" s="79"/>
      <c r="AB8" s="79"/>
    </row>
    <row r="9" spans="1:29" s="37" customFormat="1" ht="172.5" customHeight="1" x14ac:dyDescent="0.2">
      <c r="A9" s="96" t="s">
        <v>13</v>
      </c>
      <c r="B9" s="97" t="s">
        <v>21</v>
      </c>
      <c r="C9" s="86">
        <v>2020</v>
      </c>
      <c r="D9" s="86">
        <v>2025</v>
      </c>
      <c r="E9" s="86" t="s">
        <v>70</v>
      </c>
      <c r="F9" s="86" t="s">
        <v>71</v>
      </c>
      <c r="G9" s="106">
        <v>2074423.8</v>
      </c>
      <c r="H9" s="13">
        <f>J9+K9</f>
        <v>1074969.4573299999</v>
      </c>
      <c r="I9" s="13"/>
      <c r="J9" s="13">
        <v>967463.27665999997</v>
      </c>
      <c r="K9" s="13">
        <f>83938.6+23567.58067</f>
        <v>107506.18067</v>
      </c>
      <c r="L9" s="13"/>
      <c r="M9" s="13"/>
      <c r="N9" s="13"/>
      <c r="O9" s="100"/>
      <c r="P9" s="13"/>
      <c r="Q9" s="13"/>
      <c r="R9" s="13"/>
      <c r="S9" s="98"/>
      <c r="T9" s="81">
        <f>SUM(V9+W9)</f>
        <v>283252</v>
      </c>
      <c r="U9" s="101"/>
      <c r="V9" s="81">
        <v>254926.8</v>
      </c>
      <c r="W9" s="81">
        <v>28325.200000000001</v>
      </c>
      <c r="X9" s="102">
        <f>T9/H9*100</f>
        <v>26.349771899895551</v>
      </c>
      <c r="Y9" s="115" t="s">
        <v>82</v>
      </c>
      <c r="Z9" s="82"/>
      <c r="AA9" s="82"/>
      <c r="AB9" s="82"/>
    </row>
    <row r="10" spans="1:29" s="37" customFormat="1" ht="173.25" customHeight="1" x14ac:dyDescent="0.2">
      <c r="A10" s="96" t="s">
        <v>14</v>
      </c>
      <c r="B10" s="97" t="s">
        <v>28</v>
      </c>
      <c r="C10" s="86">
        <v>2015</v>
      </c>
      <c r="D10" s="86">
        <v>2025</v>
      </c>
      <c r="E10" s="86" t="s">
        <v>73</v>
      </c>
      <c r="F10" s="86" t="s">
        <v>29</v>
      </c>
      <c r="G10" s="106">
        <v>762113</v>
      </c>
      <c r="H10" s="13">
        <f>I10+J10+K10</f>
        <v>364784.50895999995</v>
      </c>
      <c r="I10" s="13"/>
      <c r="J10" s="56">
        <v>337344.04995999997</v>
      </c>
      <c r="K10" s="56">
        <f>2120+18944.5+6375.959</f>
        <v>27440.458999999999</v>
      </c>
      <c r="L10" s="13"/>
      <c r="M10" s="13"/>
      <c r="N10" s="13"/>
      <c r="O10" s="13"/>
      <c r="P10" s="13"/>
      <c r="Q10" s="13"/>
      <c r="R10" s="13"/>
      <c r="S10" s="98"/>
      <c r="T10" s="81">
        <f>SUM(V10+W10)</f>
        <v>52655.053</v>
      </c>
      <c r="U10" s="81"/>
      <c r="V10" s="81">
        <v>46445.658000000003</v>
      </c>
      <c r="W10" s="81">
        <f>1048.767+5160.628</f>
        <v>6209.3949999999995</v>
      </c>
      <c r="X10" s="99">
        <f>T10/H10*100</f>
        <v>14.434563888175919</v>
      </c>
      <c r="Y10" s="115" t="s">
        <v>83</v>
      </c>
      <c r="Z10" s="82"/>
      <c r="AA10" s="82"/>
      <c r="AB10" s="82"/>
    </row>
    <row r="11" spans="1:29" s="37" customFormat="1" ht="69.75" customHeight="1" x14ac:dyDescent="0.2">
      <c r="A11" s="96" t="s">
        <v>66</v>
      </c>
      <c r="B11" s="97" t="s">
        <v>67</v>
      </c>
      <c r="C11" s="86">
        <v>2023</v>
      </c>
      <c r="D11" s="86">
        <v>2029</v>
      </c>
      <c r="E11" s="86">
        <v>200</v>
      </c>
      <c r="F11" s="86" t="s">
        <v>69</v>
      </c>
      <c r="G11" s="106">
        <v>763951.7</v>
      </c>
      <c r="H11" s="13">
        <f>K11+J11</f>
        <v>909.75296000000003</v>
      </c>
      <c r="I11" s="13"/>
      <c r="J11" s="56"/>
      <c r="K11" s="56">
        <v>909.75296000000003</v>
      </c>
      <c r="L11" s="13"/>
      <c r="M11" s="13"/>
      <c r="N11" s="13"/>
      <c r="O11" s="13"/>
      <c r="P11" s="13"/>
      <c r="Q11" s="13"/>
      <c r="R11" s="13"/>
      <c r="S11" s="98"/>
      <c r="T11" s="81">
        <f>SUM(V11+W11)</f>
        <v>909.75296000000003</v>
      </c>
      <c r="U11" s="81"/>
      <c r="V11" s="81"/>
      <c r="W11" s="81">
        <v>909.75296000000003</v>
      </c>
      <c r="X11" s="99">
        <f>T11/H11*100</f>
        <v>100</v>
      </c>
      <c r="Y11" s="115" t="s">
        <v>81</v>
      </c>
      <c r="Z11" s="82"/>
      <c r="AA11" s="82"/>
      <c r="AB11" s="82"/>
    </row>
    <row r="12" spans="1:29" s="80" customFormat="1" ht="28.5" customHeight="1" x14ac:dyDescent="0.2">
      <c r="A12" s="21"/>
      <c r="B12" s="23" t="s">
        <v>11</v>
      </c>
      <c r="C12" s="22"/>
      <c r="D12" s="22"/>
      <c r="E12" s="22"/>
      <c r="F12" s="22"/>
      <c r="G12" s="22"/>
      <c r="H12" s="8">
        <f>SUM(H9:H11)</f>
        <v>1440663.7192499998</v>
      </c>
      <c r="I12" s="8"/>
      <c r="J12" s="8">
        <f t="shared" ref="J12" si="0">SUM(J9:J10)</f>
        <v>1304807.3266199999</v>
      </c>
      <c r="K12" s="8">
        <f>SUM(K9:K11)</f>
        <v>135856.39263000002</v>
      </c>
      <c r="L12" s="8"/>
      <c r="M12" s="8"/>
      <c r="N12" s="8"/>
      <c r="O12" s="8"/>
      <c r="P12" s="8"/>
      <c r="Q12" s="8"/>
      <c r="R12" s="8"/>
      <c r="S12" s="49"/>
      <c r="T12" s="83">
        <f>SUM(T9:T11)</f>
        <v>336816.80596000003</v>
      </c>
      <c r="U12" s="84"/>
      <c r="V12" s="83">
        <f>SUM(V9:V10)</f>
        <v>301372.45799999998</v>
      </c>
      <c r="W12" s="83">
        <f>SUM(W9:W11)</f>
        <v>35444.347959999999</v>
      </c>
      <c r="X12" s="117">
        <f>T12/H12*100</f>
        <v>23.379280081776798</v>
      </c>
      <c r="Y12" s="78"/>
      <c r="Z12" s="79"/>
      <c r="AA12" s="79"/>
      <c r="AB12" s="79"/>
    </row>
    <row r="13" spans="1:29" s="78" customFormat="1" ht="14.25" x14ac:dyDescent="0.2">
      <c r="A13" s="21" t="s">
        <v>24</v>
      </c>
      <c r="B13" s="142" t="s">
        <v>20</v>
      </c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4"/>
      <c r="Z13" s="79"/>
      <c r="AA13" s="79"/>
      <c r="AB13" s="79"/>
      <c r="AC13" s="85"/>
    </row>
    <row r="14" spans="1:29" s="80" customFormat="1" ht="13.5" x14ac:dyDescent="0.2">
      <c r="A14" s="33"/>
      <c r="B14" s="5" t="s">
        <v>19</v>
      </c>
      <c r="C14" s="20"/>
      <c r="D14" s="20"/>
      <c r="E14" s="20"/>
      <c r="F14" s="20"/>
      <c r="G14" s="20"/>
      <c r="H14" s="30"/>
      <c r="I14" s="6"/>
      <c r="J14" s="6"/>
      <c r="K14" s="6"/>
      <c r="L14" s="6"/>
      <c r="M14" s="6"/>
      <c r="N14" s="6"/>
      <c r="O14" s="6"/>
      <c r="P14" s="6"/>
      <c r="Q14" s="6"/>
      <c r="R14" s="6"/>
      <c r="S14" s="50"/>
      <c r="T14" s="78"/>
      <c r="U14" s="78"/>
      <c r="V14" s="78"/>
      <c r="W14" s="78"/>
      <c r="X14" s="78"/>
      <c r="Y14" s="78"/>
      <c r="Z14" s="79"/>
      <c r="AA14" s="79"/>
      <c r="AB14" s="79"/>
    </row>
    <row r="15" spans="1:29" s="37" customFormat="1" ht="84" customHeight="1" x14ac:dyDescent="0.2">
      <c r="A15" s="21" t="s">
        <v>39</v>
      </c>
      <c r="B15" s="95" t="s">
        <v>33</v>
      </c>
      <c r="C15" s="22">
        <v>2026</v>
      </c>
      <c r="D15" s="22">
        <v>2027</v>
      </c>
      <c r="E15" s="22">
        <v>515.4</v>
      </c>
      <c r="F15" s="22" t="s">
        <v>18</v>
      </c>
      <c r="G15" s="12">
        <v>126.9</v>
      </c>
      <c r="H15" s="13"/>
      <c r="I15" s="13"/>
      <c r="J15" s="13"/>
      <c r="K15" s="13"/>
      <c r="L15" s="13">
        <f>O15+N15</f>
        <v>32701.200000000001</v>
      </c>
      <c r="M15" s="13"/>
      <c r="N15" s="13">
        <v>31719.200000000001</v>
      </c>
      <c r="O15" s="13">
        <v>982</v>
      </c>
      <c r="P15" s="13">
        <f>S15+R15</f>
        <v>32701.200000000001</v>
      </c>
      <c r="Q15" s="13"/>
      <c r="R15" s="13">
        <v>31719.200000000001</v>
      </c>
      <c r="S15" s="57">
        <v>982</v>
      </c>
      <c r="T15" s="81"/>
      <c r="U15" s="81"/>
      <c r="V15" s="81"/>
      <c r="W15" s="81"/>
      <c r="X15" s="99">
        <f>T15/(L15+P15)*100</f>
        <v>0</v>
      </c>
      <c r="Y15" s="87" t="s">
        <v>61</v>
      </c>
      <c r="Z15" s="82"/>
      <c r="AA15" s="82"/>
      <c r="AB15" s="82"/>
    </row>
    <row r="16" spans="1:29" s="80" customFormat="1" ht="27" x14ac:dyDescent="0.2">
      <c r="A16" s="31"/>
      <c r="B16" s="11" t="s">
        <v>11</v>
      </c>
      <c r="C16" s="32"/>
      <c r="D16" s="32"/>
      <c r="E16" s="32"/>
      <c r="F16" s="32"/>
      <c r="G16" s="32"/>
      <c r="H16" s="4"/>
      <c r="I16" s="4"/>
      <c r="J16" s="4"/>
      <c r="K16" s="4"/>
      <c r="L16" s="4">
        <f>SUM(L15:L15)</f>
        <v>32701.200000000001</v>
      </c>
      <c r="M16" s="4"/>
      <c r="N16" s="4">
        <f>SUM(N15:N15)</f>
        <v>31719.200000000001</v>
      </c>
      <c r="O16" s="4">
        <f>SUM(O15:O15)</f>
        <v>982</v>
      </c>
      <c r="P16" s="4">
        <f>SUM(P15:P15)</f>
        <v>32701.200000000001</v>
      </c>
      <c r="Q16" s="4"/>
      <c r="R16" s="4">
        <f>SUM(R15:R15)</f>
        <v>31719.200000000001</v>
      </c>
      <c r="S16" s="51">
        <f>SUM(S15:S15)</f>
        <v>982</v>
      </c>
      <c r="T16" s="78"/>
      <c r="U16" s="78"/>
      <c r="V16" s="78"/>
      <c r="W16" s="78"/>
      <c r="X16" s="65"/>
      <c r="Y16" s="78"/>
      <c r="Z16" s="79"/>
      <c r="AA16" s="79"/>
      <c r="AB16" s="79"/>
    </row>
    <row r="17" spans="1:28" s="80" customFormat="1" ht="15" customHeight="1" x14ac:dyDescent="0.2">
      <c r="A17" s="21" t="s">
        <v>25</v>
      </c>
      <c r="B17" s="137" t="s">
        <v>23</v>
      </c>
      <c r="C17" s="138"/>
      <c r="D17" s="138"/>
      <c r="E17" s="138"/>
      <c r="F17" s="138"/>
      <c r="G17" s="138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6"/>
      <c r="T17" s="78"/>
      <c r="U17" s="78"/>
      <c r="V17" s="78"/>
      <c r="W17" s="78"/>
      <c r="X17" s="65"/>
      <c r="Y17" s="78"/>
      <c r="Z17" s="79"/>
      <c r="AA17" s="79"/>
      <c r="AB17" s="79"/>
    </row>
    <row r="18" spans="1:28" s="80" customFormat="1" ht="13.5" customHeight="1" x14ac:dyDescent="0.25">
      <c r="A18" s="88"/>
      <c r="B18" s="145" t="s">
        <v>22</v>
      </c>
      <c r="C18" s="146"/>
      <c r="D18" s="146"/>
      <c r="E18" s="146"/>
      <c r="F18" s="146"/>
      <c r="G18" s="14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25"/>
      <c r="T18" s="78"/>
      <c r="U18" s="78"/>
      <c r="V18" s="78"/>
      <c r="W18" s="78"/>
      <c r="X18" s="65"/>
      <c r="Y18" s="78"/>
      <c r="Z18" s="79"/>
      <c r="AA18" s="79"/>
      <c r="AB18" s="79"/>
    </row>
    <row r="19" spans="1:28" s="37" customFormat="1" ht="189" customHeight="1" x14ac:dyDescent="0.2">
      <c r="A19" s="33" t="s">
        <v>26</v>
      </c>
      <c r="B19" s="95" t="s">
        <v>31</v>
      </c>
      <c r="C19" s="103">
        <v>2020</v>
      </c>
      <c r="D19" s="103">
        <v>2025</v>
      </c>
      <c r="E19" s="103">
        <v>2000</v>
      </c>
      <c r="F19" s="103" t="s">
        <v>32</v>
      </c>
      <c r="G19" s="104">
        <v>652005.69999999995</v>
      </c>
      <c r="H19" s="13">
        <f t="shared" ref="H19" si="1">K19+J19</f>
        <v>325726.74145999999</v>
      </c>
      <c r="I19" s="13"/>
      <c r="J19" s="13">
        <v>308195.43896</v>
      </c>
      <c r="K19" s="13">
        <f>2408+7138.026+7985.2765</f>
        <v>17531.302499999998</v>
      </c>
      <c r="L19" s="13">
        <v>1906</v>
      </c>
      <c r="M19" s="12"/>
      <c r="N19" s="12"/>
      <c r="O19" s="12">
        <v>1906</v>
      </c>
      <c r="P19" s="12"/>
      <c r="Q19" s="12"/>
      <c r="R19" s="12"/>
      <c r="S19" s="25"/>
      <c r="T19" s="89">
        <f>SUM(V19+W19)</f>
        <v>150587.05044999998</v>
      </c>
      <c r="U19" s="89"/>
      <c r="V19" s="81">
        <v>143057.69790999999</v>
      </c>
      <c r="W19" s="89">
        <f>1490.48252+6038.87002</f>
        <v>7529.3525399999999</v>
      </c>
      <c r="X19" s="99">
        <f>T19/(H19+L19)*100</f>
        <v>45.962149502809943</v>
      </c>
      <c r="Y19" s="115" t="s">
        <v>84</v>
      </c>
      <c r="Z19" s="82"/>
      <c r="AA19" s="82"/>
      <c r="AB19" s="82"/>
    </row>
    <row r="20" spans="1:28" s="37" customFormat="1" ht="57" customHeight="1" x14ac:dyDescent="0.2">
      <c r="A20" s="96" t="s">
        <v>40</v>
      </c>
      <c r="B20" s="105" t="s">
        <v>44</v>
      </c>
      <c r="C20" s="86">
        <v>2026</v>
      </c>
      <c r="D20" s="86">
        <v>2027</v>
      </c>
      <c r="E20" s="86">
        <v>500</v>
      </c>
      <c r="F20" s="106" t="s">
        <v>47</v>
      </c>
      <c r="G20" s="86" t="s">
        <v>15</v>
      </c>
      <c r="H20" s="13"/>
      <c r="I20" s="13"/>
      <c r="J20" s="13"/>
      <c r="K20" s="13"/>
      <c r="L20" s="13">
        <f t="shared" ref="L20:L22" si="2">M20+N20+O20</f>
        <v>86530</v>
      </c>
      <c r="M20" s="13"/>
      <c r="N20" s="12">
        <v>82203.5</v>
      </c>
      <c r="O20" s="12">
        <v>4326.5</v>
      </c>
      <c r="P20" s="12">
        <f t="shared" ref="P20:P22" si="3">Q20+R20+S20</f>
        <v>167970</v>
      </c>
      <c r="Q20" s="12"/>
      <c r="R20" s="12">
        <v>159571.5</v>
      </c>
      <c r="S20" s="58">
        <v>8398.5</v>
      </c>
      <c r="T20" s="81"/>
      <c r="U20" s="81"/>
      <c r="V20" s="81"/>
      <c r="W20" s="81"/>
      <c r="X20" s="99">
        <f>T20/(L20+P17)*100</f>
        <v>0</v>
      </c>
      <c r="Y20" s="115" t="s">
        <v>80</v>
      </c>
    </row>
    <row r="21" spans="1:28" s="37" customFormat="1" ht="101.25" customHeight="1" x14ac:dyDescent="0.2">
      <c r="A21" s="96" t="s">
        <v>43</v>
      </c>
      <c r="B21" s="105" t="s">
        <v>46</v>
      </c>
      <c r="C21" s="86">
        <v>2025</v>
      </c>
      <c r="D21" s="86">
        <v>2027</v>
      </c>
      <c r="E21" s="86">
        <v>2000</v>
      </c>
      <c r="F21" s="106" t="s">
        <v>47</v>
      </c>
      <c r="G21" s="150" t="s">
        <v>85</v>
      </c>
      <c r="H21" s="13"/>
      <c r="I21" s="13"/>
      <c r="J21" s="13"/>
      <c r="K21" s="13"/>
      <c r="L21" s="13">
        <f t="shared" si="2"/>
        <v>277303.09999999998</v>
      </c>
      <c r="M21" s="13"/>
      <c r="N21" s="12">
        <v>263437.59999999998</v>
      </c>
      <c r="O21" s="12">
        <v>13865.5</v>
      </c>
      <c r="P21" s="12">
        <f t="shared" si="3"/>
        <v>343407.3</v>
      </c>
      <c r="Q21" s="12"/>
      <c r="R21" s="12">
        <v>326236.79999999999</v>
      </c>
      <c r="S21" s="58">
        <v>17170.5</v>
      </c>
      <c r="T21" s="89"/>
      <c r="U21" s="89"/>
      <c r="V21" s="89"/>
      <c r="W21" s="89"/>
      <c r="X21" s="99">
        <f>T21/(L21+P21)*100</f>
        <v>0</v>
      </c>
      <c r="Y21" s="115" t="s">
        <v>79</v>
      </c>
    </row>
    <row r="22" spans="1:28" s="37" customFormat="1" ht="82.5" customHeight="1" x14ac:dyDescent="0.2">
      <c r="A22" s="86" t="s">
        <v>45</v>
      </c>
      <c r="B22" s="107" t="s">
        <v>53</v>
      </c>
      <c r="C22" s="22">
        <v>2026</v>
      </c>
      <c r="D22" s="22">
        <v>2027</v>
      </c>
      <c r="E22" s="22">
        <v>50</v>
      </c>
      <c r="F22" s="22" t="s">
        <v>38</v>
      </c>
      <c r="G22" s="150" t="s">
        <v>86</v>
      </c>
      <c r="H22" s="13"/>
      <c r="I22" s="13"/>
      <c r="J22" s="13"/>
      <c r="K22" s="13"/>
      <c r="L22" s="13">
        <f t="shared" si="2"/>
        <v>35500</v>
      </c>
      <c r="M22" s="13"/>
      <c r="N22" s="12">
        <v>33725</v>
      </c>
      <c r="O22" s="12">
        <v>1775</v>
      </c>
      <c r="P22" s="12">
        <f t="shared" si="3"/>
        <v>69000</v>
      </c>
      <c r="Q22" s="12"/>
      <c r="R22" s="12">
        <v>65550</v>
      </c>
      <c r="S22" s="58">
        <v>3450</v>
      </c>
      <c r="T22" s="108"/>
      <c r="U22" s="108"/>
      <c r="V22" s="108"/>
      <c r="W22" s="108"/>
      <c r="X22" s="102">
        <f>T22/(L22+P22)*100</f>
        <v>0</v>
      </c>
      <c r="Y22" s="115" t="s">
        <v>74</v>
      </c>
    </row>
    <row r="23" spans="1:28" s="37" customFormat="1" ht="103.5" customHeight="1" x14ac:dyDescent="0.2">
      <c r="A23" s="21" t="s">
        <v>52</v>
      </c>
      <c r="B23" s="95" t="s">
        <v>63</v>
      </c>
      <c r="C23" s="22">
        <v>2024</v>
      </c>
      <c r="D23" s="22">
        <v>2025</v>
      </c>
      <c r="E23" s="22">
        <v>7.8</v>
      </c>
      <c r="F23" s="109" t="s">
        <v>54</v>
      </c>
      <c r="G23" s="13">
        <v>77123.3</v>
      </c>
      <c r="H23" s="12">
        <f>I23+J23+K23</f>
        <v>77553.3</v>
      </c>
      <c r="I23" s="12"/>
      <c r="J23" s="12">
        <v>73267.100000000006</v>
      </c>
      <c r="K23" s="12">
        <f>430+3856.2</f>
        <v>4286.2</v>
      </c>
      <c r="L23" s="13"/>
      <c r="M23" s="13"/>
      <c r="N23" s="12"/>
      <c r="O23" s="12"/>
      <c r="P23" s="12"/>
      <c r="Q23" s="12"/>
      <c r="R23" s="12"/>
      <c r="S23" s="52"/>
      <c r="T23" s="81">
        <f>SUM(V23+W23)</f>
        <v>38436.163</v>
      </c>
      <c r="U23" s="81"/>
      <c r="V23" s="81">
        <v>36514.354850000003</v>
      </c>
      <c r="W23" s="81">
        <v>1921.8081500000001</v>
      </c>
      <c r="X23" s="102">
        <f>T23/H23*100</f>
        <v>49.560963879035448</v>
      </c>
      <c r="Y23" s="87" t="s">
        <v>78</v>
      </c>
    </row>
    <row r="24" spans="1:28" s="37" customFormat="1" ht="67.5" customHeight="1" x14ac:dyDescent="0.2">
      <c r="A24" s="31" t="s">
        <v>56</v>
      </c>
      <c r="B24" s="95" t="s">
        <v>57</v>
      </c>
      <c r="C24" s="22">
        <v>2023</v>
      </c>
      <c r="D24" s="22">
        <v>2024</v>
      </c>
      <c r="E24" s="22">
        <v>600</v>
      </c>
      <c r="F24" s="109" t="s">
        <v>38</v>
      </c>
      <c r="G24" s="110" t="s">
        <v>72</v>
      </c>
      <c r="H24" s="12">
        <f>SUM(J24+K24)</f>
        <v>5065.3303100000003</v>
      </c>
      <c r="I24" s="12"/>
      <c r="J24" s="12"/>
      <c r="K24" s="12">
        <v>5065.3303100000003</v>
      </c>
      <c r="L24" s="13"/>
      <c r="M24" s="13"/>
      <c r="N24" s="12"/>
      <c r="O24" s="12"/>
      <c r="P24" s="12"/>
      <c r="Q24" s="12"/>
      <c r="R24" s="12"/>
      <c r="S24" s="52"/>
      <c r="T24" s="81">
        <f>SUM(V24+W24)</f>
        <v>5040.2762499999999</v>
      </c>
      <c r="U24" s="81"/>
      <c r="V24" s="81"/>
      <c r="W24" s="81">
        <v>5040.2762499999999</v>
      </c>
      <c r="X24" s="102">
        <f>T24/H24*100</f>
        <v>99.505381515781139</v>
      </c>
      <c r="Y24" s="87" t="s">
        <v>76</v>
      </c>
    </row>
    <row r="25" spans="1:28" s="91" customFormat="1" ht="27" customHeight="1" x14ac:dyDescent="0.25">
      <c r="A25" s="55"/>
      <c r="B25" s="27" t="s">
        <v>11</v>
      </c>
      <c r="C25" s="28"/>
      <c r="D25" s="28"/>
      <c r="E25" s="28"/>
      <c r="F25" s="29"/>
      <c r="G25" s="28"/>
      <c r="H25" s="4">
        <f>SUM(H19:H24)</f>
        <v>408345.37176999997</v>
      </c>
      <c r="I25" s="4"/>
      <c r="J25" s="4">
        <f>SUM(J19:J24)</f>
        <v>381462.53896000003</v>
      </c>
      <c r="K25" s="4">
        <f>SUM(K19:K24)</f>
        <v>26882.83281</v>
      </c>
      <c r="L25" s="8">
        <f>SUM(L19:L23)</f>
        <v>401239.1</v>
      </c>
      <c r="M25" s="8"/>
      <c r="N25" s="4">
        <f>SUM(N19:N23)</f>
        <v>379366.1</v>
      </c>
      <c r="O25" s="4">
        <f>SUM(O19:O23)</f>
        <v>21873</v>
      </c>
      <c r="P25" s="4">
        <f>SUM(P19:P23)</f>
        <v>580377.30000000005</v>
      </c>
      <c r="Q25" s="4"/>
      <c r="R25" s="4">
        <f>SUM(R19:R23)</f>
        <v>551358.30000000005</v>
      </c>
      <c r="S25" s="51">
        <f>SUM(S19:S23)</f>
        <v>29019</v>
      </c>
      <c r="T25" s="51">
        <f>SUM(T19:T24)</f>
        <v>194063.48969999998</v>
      </c>
      <c r="U25" s="90"/>
      <c r="V25" s="51">
        <f t="shared" ref="V25" si="4">SUM(V19:V23)</f>
        <v>179572.05275999999</v>
      </c>
      <c r="W25" s="51">
        <f>SUM(W19:W24)</f>
        <v>14491.43694</v>
      </c>
      <c r="X25" s="118">
        <f>T25/H25*100</f>
        <v>47.524351472093088</v>
      </c>
      <c r="Y25" s="90"/>
    </row>
    <row r="26" spans="1:28" s="37" customFormat="1" ht="22.5" customHeight="1" x14ac:dyDescent="0.2">
      <c r="A26" s="21">
        <v>4</v>
      </c>
      <c r="B26" s="137" t="s">
        <v>35</v>
      </c>
      <c r="C26" s="134"/>
      <c r="D26" s="134"/>
      <c r="E26" s="134"/>
      <c r="F26" s="134"/>
      <c r="G26" s="134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6"/>
      <c r="T26" s="53"/>
      <c r="U26" s="53"/>
      <c r="V26" s="53"/>
      <c r="W26" s="53"/>
      <c r="X26" s="53"/>
      <c r="Y26" s="53"/>
    </row>
    <row r="27" spans="1:28" s="37" customFormat="1" ht="138.75" customHeight="1" x14ac:dyDescent="0.2">
      <c r="A27" s="96" t="s">
        <v>27</v>
      </c>
      <c r="B27" s="105" t="s">
        <v>34</v>
      </c>
      <c r="C27" s="86">
        <v>2024</v>
      </c>
      <c r="D27" s="86">
        <v>2025</v>
      </c>
      <c r="E27" s="86">
        <v>40</v>
      </c>
      <c r="F27" s="106" t="s">
        <v>42</v>
      </c>
      <c r="G27" s="106">
        <v>422194.3</v>
      </c>
      <c r="H27" s="13">
        <f>J27+K27</f>
        <v>422183.99</v>
      </c>
      <c r="I27" s="13"/>
      <c r="J27" s="13">
        <v>399296.99</v>
      </c>
      <c r="K27" s="13">
        <f>1871+17068.6+3947.4</f>
        <v>22887</v>
      </c>
      <c r="L27" s="13"/>
      <c r="M27" s="13"/>
      <c r="N27" s="13"/>
      <c r="O27" s="13"/>
      <c r="P27" s="12"/>
      <c r="Q27" s="12"/>
      <c r="R27" s="12"/>
      <c r="S27" s="52"/>
      <c r="T27" s="71">
        <f>SUM(V27+W27)</f>
        <v>252820.23055000001</v>
      </c>
      <c r="U27" s="60"/>
      <c r="V27" s="60">
        <v>240179.21900000001</v>
      </c>
      <c r="W27" s="60">
        <f>8693.64313+3947.36842</f>
        <v>12641.011549999999</v>
      </c>
      <c r="X27" s="99">
        <f>T27/H27*100</f>
        <v>59.883898143555847</v>
      </c>
      <c r="Y27" s="111" t="s">
        <v>87</v>
      </c>
    </row>
    <row r="28" spans="1:28" s="37" customFormat="1" ht="27" customHeight="1" x14ac:dyDescent="0.2">
      <c r="A28" s="92"/>
      <c r="B28" s="61" t="s">
        <v>11</v>
      </c>
      <c r="C28" s="93"/>
      <c r="D28" s="93"/>
      <c r="E28" s="93"/>
      <c r="F28" s="93"/>
      <c r="G28" s="93"/>
      <c r="H28" s="8">
        <f>SUM(H27:H27)</f>
        <v>422183.99</v>
      </c>
      <c r="I28" s="8"/>
      <c r="J28" s="8">
        <f>SUM(J27:J27)</f>
        <v>399296.99</v>
      </c>
      <c r="K28" s="8">
        <f>SUM(K27:K27)</f>
        <v>22887</v>
      </c>
      <c r="L28" s="8"/>
      <c r="M28" s="8"/>
      <c r="N28" s="8"/>
      <c r="O28" s="8"/>
      <c r="P28" s="8"/>
      <c r="Q28" s="13"/>
      <c r="R28" s="12"/>
      <c r="S28" s="52"/>
      <c r="T28" s="71">
        <f>SUM(T27)</f>
        <v>252820.23055000001</v>
      </c>
      <c r="U28" s="71"/>
      <c r="V28" s="71">
        <f t="shared" ref="V28:W28" si="5">SUM(V27)</f>
        <v>240179.21900000001</v>
      </c>
      <c r="W28" s="71">
        <f t="shared" si="5"/>
        <v>12641.011549999999</v>
      </c>
      <c r="X28" s="117">
        <f>T28/H28*100</f>
        <v>59.883898143555847</v>
      </c>
      <c r="Y28" s="53"/>
    </row>
    <row r="29" spans="1:28" s="37" customFormat="1" ht="17.25" hidden="1" customHeight="1" x14ac:dyDescent="0.2">
      <c r="A29" s="32">
        <v>5</v>
      </c>
      <c r="B29" s="133" t="s">
        <v>48</v>
      </c>
      <c r="C29" s="134"/>
      <c r="D29" s="134"/>
      <c r="E29" s="134"/>
      <c r="F29" s="134"/>
      <c r="G29" s="134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6"/>
      <c r="T29" s="53"/>
      <c r="U29" s="53"/>
      <c r="V29" s="53"/>
      <c r="W29" s="53"/>
      <c r="X29" s="53"/>
      <c r="Y29" s="53"/>
    </row>
    <row r="30" spans="1:28" s="54" customFormat="1" ht="87.75" hidden="1" customHeight="1" x14ac:dyDescent="0.2">
      <c r="A30" s="65" t="s">
        <v>36</v>
      </c>
      <c r="B30" s="67" t="s">
        <v>49</v>
      </c>
      <c r="C30" s="68">
        <v>2024</v>
      </c>
      <c r="D30" s="62">
        <v>2026</v>
      </c>
      <c r="E30" s="68">
        <v>30</v>
      </c>
      <c r="F30" s="68" t="s">
        <v>50</v>
      </c>
      <c r="G30" s="65" t="s">
        <v>15</v>
      </c>
      <c r="H30" s="69">
        <f>K30+J30</f>
        <v>1329</v>
      </c>
      <c r="I30" s="69"/>
      <c r="J30" s="69"/>
      <c r="K30" s="69">
        <v>1329</v>
      </c>
      <c r="L30" s="69"/>
      <c r="M30" s="69"/>
      <c r="N30" s="69"/>
      <c r="O30" s="69"/>
      <c r="P30" s="69"/>
      <c r="Q30" s="69"/>
      <c r="R30" s="69"/>
      <c r="S30" s="70"/>
      <c r="T30" s="60"/>
      <c r="U30" s="53"/>
      <c r="V30" s="53"/>
      <c r="W30" s="60"/>
      <c r="X30" s="68">
        <f>T30/H30*100</f>
        <v>0</v>
      </c>
      <c r="Y30" s="67" t="s">
        <v>62</v>
      </c>
      <c r="Z30" s="37"/>
      <c r="AA30" s="37"/>
      <c r="AB30" s="37"/>
    </row>
    <row r="31" spans="1:28" s="73" customFormat="1" ht="25.5" hidden="1" customHeight="1" x14ac:dyDescent="0.25">
      <c r="A31" s="32"/>
      <c r="B31" s="42" t="s">
        <v>11</v>
      </c>
      <c r="C31" s="32"/>
      <c r="D31" s="32"/>
      <c r="E31" s="32"/>
      <c r="F31" s="32"/>
      <c r="G31" s="32"/>
      <c r="H31" s="8">
        <f>SUM(H30:H30)</f>
        <v>1329</v>
      </c>
      <c r="I31" s="8"/>
      <c r="J31" s="8"/>
      <c r="K31" s="8">
        <f>SUM(K30:K30)</f>
        <v>1329</v>
      </c>
      <c r="L31" s="8"/>
      <c r="M31" s="8"/>
      <c r="N31" s="8"/>
      <c r="O31" s="8"/>
      <c r="P31" s="8"/>
      <c r="Q31" s="8"/>
      <c r="R31" s="8"/>
      <c r="S31" s="49"/>
      <c r="T31" s="71"/>
      <c r="U31" s="71"/>
      <c r="V31" s="71"/>
      <c r="W31" s="71"/>
      <c r="X31" s="74">
        <f>SUM(X30)</f>
        <v>0</v>
      </c>
      <c r="Y31" s="72"/>
    </row>
    <row r="32" spans="1:28" s="37" customFormat="1" ht="18" customHeight="1" x14ac:dyDescent="0.2">
      <c r="A32" s="32">
        <v>6</v>
      </c>
      <c r="B32" s="121" t="s">
        <v>58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3"/>
    </row>
    <row r="33" spans="1:25" s="37" customFormat="1" ht="160.5" customHeight="1" x14ac:dyDescent="0.2">
      <c r="A33" s="63" t="s">
        <v>59</v>
      </c>
      <c r="B33" s="75" t="s">
        <v>88</v>
      </c>
      <c r="C33" s="32">
        <v>2023</v>
      </c>
      <c r="D33" s="32">
        <v>2025</v>
      </c>
      <c r="E33" s="32">
        <v>0.85</v>
      </c>
      <c r="F33" s="64" t="s">
        <v>60</v>
      </c>
      <c r="G33" s="109" t="s">
        <v>15</v>
      </c>
      <c r="H33" s="13">
        <f>K33+J33</f>
        <v>3926</v>
      </c>
      <c r="I33" s="8"/>
      <c r="J33" s="13"/>
      <c r="K33" s="13">
        <v>3926</v>
      </c>
      <c r="L33" s="8"/>
      <c r="M33" s="8"/>
      <c r="N33" s="8"/>
      <c r="O33" s="8"/>
      <c r="P33" s="8"/>
      <c r="Q33" s="8"/>
      <c r="R33" s="8"/>
      <c r="S33" s="49"/>
      <c r="T33" s="71">
        <f>SUM(V33+W33)</f>
        <v>1125.1322</v>
      </c>
      <c r="U33" s="59"/>
      <c r="V33" s="59"/>
      <c r="W33" s="60">
        <v>1125.1322</v>
      </c>
      <c r="X33" s="76">
        <f>T33/H33*100</f>
        <v>28.658487009679064</v>
      </c>
      <c r="Y33" s="116" t="s">
        <v>77</v>
      </c>
    </row>
    <row r="34" spans="1:25" s="73" customFormat="1" ht="24.75" customHeight="1" x14ac:dyDescent="0.25">
      <c r="A34" s="63"/>
      <c r="B34" s="42" t="s">
        <v>11</v>
      </c>
      <c r="C34" s="32"/>
      <c r="D34" s="32"/>
      <c r="E34" s="32"/>
      <c r="F34" s="64"/>
      <c r="G34" s="66"/>
      <c r="H34" s="8">
        <f>SUM(H33:H33)</f>
        <v>3926</v>
      </c>
      <c r="I34" s="8"/>
      <c r="J34" s="8">
        <f>SUM(J33)</f>
        <v>0</v>
      </c>
      <c r="K34" s="8">
        <f>SUM(K33)</f>
        <v>3926</v>
      </c>
      <c r="L34" s="8"/>
      <c r="M34" s="8"/>
      <c r="N34" s="8"/>
      <c r="O34" s="8"/>
      <c r="P34" s="8"/>
      <c r="Q34" s="8"/>
      <c r="R34" s="8"/>
      <c r="S34" s="49"/>
      <c r="T34" s="71">
        <f>SUM(T33:T33)</f>
        <v>1125.1322</v>
      </c>
      <c r="U34" s="71"/>
      <c r="V34" s="71"/>
      <c r="W34" s="71">
        <f>SUM(W33)</f>
        <v>1125.1322</v>
      </c>
      <c r="X34" s="77">
        <f>T34/H34*100</f>
        <v>28.658487009679064</v>
      </c>
      <c r="Y34" s="72"/>
    </row>
    <row r="35" spans="1:25" s="80" customFormat="1" ht="13.5" x14ac:dyDescent="0.2">
      <c r="A35" s="21"/>
      <c r="B35" s="43" t="s">
        <v>16</v>
      </c>
      <c r="C35" s="32"/>
      <c r="D35" s="32"/>
      <c r="E35" s="32"/>
      <c r="F35" s="32"/>
      <c r="G35" s="32"/>
      <c r="H35" s="8">
        <f>H12+H16+H25+H28+H34</f>
        <v>2275119.0810199995</v>
      </c>
      <c r="I35" s="8"/>
      <c r="J35" s="8">
        <f>J12+J25+J28+J34</f>
        <v>2085566.85558</v>
      </c>
      <c r="K35" s="8">
        <f>K12+K25+K28+K34</f>
        <v>189552.22544000001</v>
      </c>
      <c r="L35" s="8">
        <f>L12+L16+L25+L28+L31+L33</f>
        <v>433940.3</v>
      </c>
      <c r="M35" s="8"/>
      <c r="N35" s="8">
        <f t="shared" ref="N35:S35" si="6">N12+N16+N25+N28+N31</f>
        <v>411085.3</v>
      </c>
      <c r="O35" s="8">
        <f t="shared" si="6"/>
        <v>22855</v>
      </c>
      <c r="P35" s="8">
        <f>P12+P16+P25+P28+P31+P34</f>
        <v>613078.5</v>
      </c>
      <c r="Q35" s="8"/>
      <c r="R35" s="8">
        <f t="shared" si="6"/>
        <v>583077.5</v>
      </c>
      <c r="S35" s="49">
        <f t="shared" si="6"/>
        <v>30001</v>
      </c>
      <c r="T35" s="59">
        <f>T12+T16+T25+T28+T31+T34</f>
        <v>784825.65841000003</v>
      </c>
      <c r="U35" s="78"/>
      <c r="V35" s="94">
        <f>V12+V16+V25+V28+V31+V34</f>
        <v>721123.72976000002</v>
      </c>
      <c r="W35" s="94">
        <f>W12+W16+W25+W28+W31+W34</f>
        <v>63701.928649999994</v>
      </c>
      <c r="X35" s="94">
        <f>X12+X16+X25+X28+X31+X34</f>
        <v>159.44601670710477</v>
      </c>
      <c r="Y35" s="78"/>
    </row>
    <row r="36" spans="1:25" x14ac:dyDescent="0.25">
      <c r="A36" s="44"/>
      <c r="B36" s="10"/>
      <c r="C36" s="10"/>
      <c r="D36" s="10"/>
      <c r="E36" s="45"/>
      <c r="F36" s="10"/>
      <c r="G36" s="10"/>
      <c r="H36" s="46"/>
      <c r="I36" s="46"/>
      <c r="J36" s="10"/>
      <c r="K36" s="10"/>
      <c r="L36" s="9"/>
      <c r="M36" s="9"/>
      <c r="N36" s="10"/>
      <c r="O36" s="10"/>
      <c r="P36" s="9"/>
      <c r="Q36" s="9"/>
      <c r="R36" s="10"/>
      <c r="S36" s="47"/>
    </row>
    <row r="37" spans="1:2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38"/>
      <c r="P37" s="1"/>
      <c r="Q37" s="1"/>
      <c r="R37" s="1"/>
      <c r="S37" s="17"/>
    </row>
    <row r="38" spans="1:2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38"/>
      <c r="P38" s="1"/>
      <c r="Q38" s="1"/>
      <c r="R38" s="1"/>
      <c r="S38" s="17"/>
    </row>
    <row r="39" spans="1:25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38"/>
      <c r="P39" s="1"/>
      <c r="Q39" s="1"/>
      <c r="R39" s="1"/>
      <c r="S39" s="17"/>
    </row>
  </sheetData>
  <autoFilter ref="A6:S35">
    <filterColumn colId="2" showButton="0"/>
    <filterColumn colId="7" showButton="0"/>
    <filterColumn colId="8" hiddenButton="1" showButton="0"/>
    <filterColumn colId="9" showButton="0"/>
    <filterColumn colId="11" showButton="0"/>
    <filterColumn colId="12" hiddenButton="1" showButton="0"/>
    <filterColumn colId="13" showButton="0"/>
    <filterColumn colId="15" showButton="0"/>
    <filterColumn colId="16" hiddenButton="1" showButton="0"/>
    <filterColumn colId="17" showButton="0"/>
  </autoFilter>
  <mergeCells count="22">
    <mergeCell ref="T6:W6"/>
    <mergeCell ref="B13:S13"/>
    <mergeCell ref="B18:G18"/>
    <mergeCell ref="B8:S8"/>
    <mergeCell ref="G6:G7"/>
    <mergeCell ref="F6:F7"/>
    <mergeCell ref="X6:X7"/>
    <mergeCell ref="B32:Y32"/>
    <mergeCell ref="L1:S1"/>
    <mergeCell ref="L2:S2"/>
    <mergeCell ref="A3:L3"/>
    <mergeCell ref="A4:L4"/>
    <mergeCell ref="C6:D6"/>
    <mergeCell ref="H6:K6"/>
    <mergeCell ref="L6:O6"/>
    <mergeCell ref="P6:S6"/>
    <mergeCell ref="A6:A7"/>
    <mergeCell ref="B6:B7"/>
    <mergeCell ref="E6:E7"/>
    <mergeCell ref="B29:S29"/>
    <mergeCell ref="B26:S26"/>
    <mergeCell ref="B17:S17"/>
  </mergeCells>
  <pageMargins left="0" right="0" top="0.19685039370078741" bottom="0" header="0.31496062992125984" footer="0.19685039370078741"/>
  <pageSetup paperSize="9" scale="50" orientation="landscape" r:id="rId1"/>
  <colBreaks count="1" manualBreakCount="1">
    <brk id="26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Билоус Светлана Анатольевна</cp:lastModifiedBy>
  <cp:lastPrinted>2025-10-28T09:20:55Z</cp:lastPrinted>
  <dcterms:created xsi:type="dcterms:W3CDTF">2017-03-29T08:26:35Z</dcterms:created>
  <dcterms:modified xsi:type="dcterms:W3CDTF">2025-10-30T04:41:06Z</dcterms:modified>
</cp:coreProperties>
</file>