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3515" windowHeight="11610"/>
  </bookViews>
  <sheets>
    <sheet name="Лист1" sheetId="1" r:id="rId1"/>
    <sheet name="Лист3" sheetId="3" state="hidden" r:id="rId2"/>
  </sheets>
  <definedNames>
    <definedName name="_xlnm._FilterDatabase" localSheetId="0" hidden="1">Лист1!$A$6:$S$36</definedName>
  </definedNames>
  <calcPr calcId="144525"/>
</workbook>
</file>

<file path=xl/calcChain.xml><?xml version="1.0" encoding="utf-8"?>
<calcChain xmlns="http://schemas.openxmlformats.org/spreadsheetml/2006/main">
  <c r="W28" i="1" l="1"/>
  <c r="W20" i="1"/>
  <c r="W10" i="1"/>
  <c r="S17" i="1" l="1"/>
  <c r="R17" i="1"/>
  <c r="O17" i="1"/>
  <c r="N17" i="1"/>
  <c r="P16" i="1"/>
  <c r="P17" i="1" s="1"/>
  <c r="L16" i="1"/>
  <c r="X16" i="1" l="1"/>
  <c r="L17" i="1"/>
  <c r="K28" i="1" l="1"/>
  <c r="K24" i="1"/>
  <c r="K20" i="1"/>
  <c r="V10" i="1"/>
  <c r="K10" i="1"/>
  <c r="W9" i="1"/>
  <c r="K9" i="1"/>
  <c r="W13" i="1" l="1"/>
  <c r="O13" i="1"/>
  <c r="N13" i="1"/>
  <c r="L9" i="1"/>
  <c r="L22" i="1"/>
  <c r="L20" i="1" l="1"/>
  <c r="L12" i="1"/>
  <c r="L13" i="1" s="1"/>
  <c r="K13" i="1" l="1"/>
  <c r="H12" i="1" l="1"/>
  <c r="L24" i="1" l="1"/>
  <c r="T22" i="1"/>
  <c r="T21" i="1"/>
  <c r="T34" i="1" l="1"/>
  <c r="T25" i="1"/>
  <c r="V29" i="1"/>
  <c r="T24" i="1" l="1"/>
  <c r="W26" i="1"/>
  <c r="T28" i="1" l="1"/>
  <c r="T29" i="1" s="1"/>
  <c r="W29" i="1"/>
  <c r="T11" i="1" l="1"/>
  <c r="H11" i="1" l="1"/>
  <c r="X11" i="1" s="1"/>
  <c r="V26" i="1" l="1"/>
  <c r="W35" i="1" l="1"/>
  <c r="W36" i="1" s="1"/>
  <c r="T35" i="1"/>
  <c r="K35" i="1"/>
  <c r="J35" i="1"/>
  <c r="H34" i="1" l="1"/>
  <c r="X34" i="1" l="1"/>
  <c r="H35" i="1"/>
  <c r="X35" i="1" s="1"/>
  <c r="K26" i="1"/>
  <c r="J26" i="1"/>
  <c r="H25" i="1"/>
  <c r="X25" i="1" s="1"/>
  <c r="T20" i="1"/>
  <c r="T26" i="1" s="1"/>
  <c r="V13" i="1"/>
  <c r="V36" i="1" s="1"/>
  <c r="T10" i="1"/>
  <c r="T9" i="1"/>
  <c r="T13" i="1" l="1"/>
  <c r="T36" i="1" s="1"/>
  <c r="H20" i="1"/>
  <c r="X20" i="1" s="1"/>
  <c r="H10" i="1"/>
  <c r="X10" i="1" l="1"/>
  <c r="S26" i="1"/>
  <c r="S36" i="1" s="1"/>
  <c r="R26" i="1"/>
  <c r="R36" i="1" s="1"/>
  <c r="O26" i="1"/>
  <c r="O36" i="1" s="1"/>
  <c r="N26" i="1"/>
  <c r="N36" i="1" s="1"/>
  <c r="H24" i="1"/>
  <c r="X24" i="1" s="1"/>
  <c r="H26" i="1" l="1"/>
  <c r="X26" i="1" s="1"/>
  <c r="L23" i="1"/>
  <c r="P23" i="1" l="1"/>
  <c r="X23" i="1" s="1"/>
  <c r="P22" i="1" l="1"/>
  <c r="P21" i="1"/>
  <c r="L21" i="1"/>
  <c r="X21" i="1" s="1"/>
  <c r="X22" i="1" l="1"/>
  <c r="P26" i="1"/>
  <c r="P36" i="1" s="1"/>
  <c r="L26" i="1"/>
  <c r="L36" i="1" s="1"/>
  <c r="K29" i="1" l="1"/>
  <c r="K36" i="1" s="1"/>
  <c r="J29" i="1"/>
  <c r="K32" i="1"/>
  <c r="H31" i="1"/>
  <c r="H32" i="1" l="1"/>
  <c r="X31" i="1"/>
  <c r="X32" i="1" s="1"/>
  <c r="J13" i="1"/>
  <c r="J36" i="1" s="1"/>
  <c r="H9" i="1" l="1"/>
  <c r="H13" i="1" s="1"/>
  <c r="X9" i="1" l="1"/>
  <c r="X13" i="1"/>
  <c r="H28" i="1"/>
  <c r="X28" i="1" s="1"/>
  <c r="H29" i="1" l="1"/>
  <c r="H36" i="1" l="1"/>
  <c r="X36" i="1" s="1"/>
  <c r="X29" i="1"/>
</calcChain>
</file>

<file path=xl/sharedStrings.xml><?xml version="1.0" encoding="utf-8"?>
<sst xmlns="http://schemas.openxmlformats.org/spreadsheetml/2006/main" count="115" uniqueCount="93">
  <si>
    <t>№ п/п</t>
  </si>
  <si>
    <t>Наименование строек и объектов</t>
  </si>
  <si>
    <t>Сроки инвестирования (проектирование, строительство, реконструкция, приобретение)</t>
  </si>
  <si>
    <t>начало</t>
  </si>
  <si>
    <t>завершение</t>
  </si>
  <si>
    <t>Показатель мощности</t>
  </si>
  <si>
    <t>Единицы измерения мощности</t>
  </si>
  <si>
    <t>Стоимость (сметная стоимость по заключению о проверке достоверности сметной стоимости для объектов строительства и реконструкции) (тыс.руб.)</t>
  </si>
  <si>
    <t>Всего</t>
  </si>
  <si>
    <t>Окружной бюджет</t>
  </si>
  <si>
    <t>Бюджет района</t>
  </si>
  <si>
    <t>Итого по программе:</t>
  </si>
  <si>
    <t>1.</t>
  </si>
  <si>
    <t>1.1.</t>
  </si>
  <si>
    <t>1.2.</t>
  </si>
  <si>
    <t>Сметная стоимость не определена</t>
  </si>
  <si>
    <t>ВСЕГО:</t>
  </si>
  <si>
    <t>Муниципальная программа "Развитие образования в Березовском районе"</t>
  </si>
  <si>
    <t>Средняя школа, пгт. Березово</t>
  </si>
  <si>
    <t>Подпрограмма "Обеспечение равных прав потребителей на получение коммунальных ресурсов"</t>
  </si>
  <si>
    <t>Муниципальная программа "Жилищно-коммунальны комплекс в Березовском районе"</t>
  </si>
  <si>
    <t>2.</t>
  </si>
  <si>
    <t>3.1.</t>
  </si>
  <si>
    <t>4.1.</t>
  </si>
  <si>
    <t>Образовательно-культурный комплекс в д. Хулимсунт, Березовского района</t>
  </si>
  <si>
    <t>учащ./мест</t>
  </si>
  <si>
    <t>Капитальные вложения на 2025 год</t>
  </si>
  <si>
    <t>Реконструкция и расширение канализационных сооружений на 2000 куб. м./сут в пгт. Березово</t>
  </si>
  <si>
    <t>куб.м/сут.</t>
  </si>
  <si>
    <t>Спортивный зал имени Руслана Проводникова в пгт. Березово</t>
  </si>
  <si>
    <t>Муниципальная программа "Развитие физической культуры, спорта и молодежной политики в Березовском районе"</t>
  </si>
  <si>
    <t>5.1.</t>
  </si>
  <si>
    <t>Капитальные вложения на 2026 год</t>
  </si>
  <si>
    <t>куб.м/сут</t>
  </si>
  <si>
    <t>2.1.</t>
  </si>
  <si>
    <t>Федеральный бюджет</t>
  </si>
  <si>
    <t>чел./ч</t>
  </si>
  <si>
    <t xml:space="preserve">Строительство водоочистных сооружений в п. Светлый </t>
  </si>
  <si>
    <t>Водоочистные сооружения в пгт. Березово</t>
  </si>
  <si>
    <t>куб.м./сут</t>
  </si>
  <si>
    <t>Муниципальная программа "Безопасность жизнедеятельности на территории Березовского района"</t>
  </si>
  <si>
    <t>Пожарные водоемы в п. Устрем, д. Деминская, д. Шайтанка, д. Пугоры Березовского района (ПИР)</t>
  </si>
  <si>
    <t>м3</t>
  </si>
  <si>
    <t>Капитальные вложения на 2027 год</t>
  </si>
  <si>
    <t>Водоочистные сооружения в с. Няксимволь</t>
  </si>
  <si>
    <t>МВт</t>
  </si>
  <si>
    <t>Профинасировано в текущем году (кассовые расходы) за счет</t>
  </si>
  <si>
    <t>Строительство канализационных очистных сооружений в с. Саранпауль (ПИР)</t>
  </si>
  <si>
    <t xml:space="preserve">Муниципальная программа "Современная транспортная система Березовского района" </t>
  </si>
  <si>
    <t>км.</t>
  </si>
  <si>
    <t>Заключены контракты: 15/24 от 05.08.2024 на выполнение проектных работ  и инженерных изысканий  по объектам: «Пожарный водоем в п. Устрем Березовского района», 16/24 от 05.08.2024 по объекту: «Пожарный водоем в д. Деминская Березовского района»,17/24 от 06.08.2024 по объекту: «Пожарный водоем в д. Шайтанка Березовского района»,18/24 от 06.08.2024 по объекту: «Пожарный водоем в д. Пугоры Березовского района». Сроки исполнения работ  -17.11.2024  Работы выполнены в полном объеме.</t>
  </si>
  <si>
    <t xml:space="preserve">Блочно-модульная котельная на 7,8 МВт в пгт. Березово, ул. Молодежная, 1 </t>
  </si>
  <si>
    <t>Информация о строящихся объектах</t>
  </si>
  <si>
    <t>1.3.</t>
  </si>
  <si>
    <t>Детский сад в пгт. Игрим</t>
  </si>
  <si>
    <t>мест</t>
  </si>
  <si>
    <t xml:space="preserve">700/19610 </t>
  </si>
  <si>
    <t>учащ./кв. м.</t>
  </si>
  <si>
    <t>987 147,4 цены 1 кв 2025</t>
  </si>
  <si>
    <t>140/75</t>
  </si>
  <si>
    <t>541 017,2 в ценах 1 квартала 2024 г.</t>
  </si>
  <si>
    <t>59 238,6 в ценах 1 квартала 2025 г.</t>
  </si>
  <si>
    <t>Реконструкция автодороги по ул. Чкалова в  пгт. Березово</t>
  </si>
  <si>
    <t xml:space="preserve"> на 2025 год и плановый период 2026-2027 годы (к решению Думы от 07.11.2025 № 532)</t>
  </si>
  <si>
    <t>1.4.</t>
  </si>
  <si>
    <r>
      <t xml:space="preserve">% исполнения </t>
    </r>
    <r>
      <rPr>
        <i/>
        <sz val="10"/>
        <color theme="1"/>
        <rFont val="Times New Roman"/>
        <family val="1"/>
        <charset val="204"/>
      </rPr>
      <t>(по состоянию на 07.11.2025 г.)</t>
    </r>
  </si>
  <si>
    <t>Объект закончен строительством и введен в эксплуатацию: 1 этап - 22.07.2025 г., 2 этап - 28.08.2025 г. 07.10.2025 года заключено доп.соглашение № 4 на увеличение цены контракта.</t>
  </si>
  <si>
    <t>В государственной программе ХМАО-Югры "Строительство" объект со сроком реализации СМР-2029 год, финансированием не обеспечен. В марте 2025 года принято решение использовать проект-аналог детского сада в пгт. Междуреченский. В настоящее время ведутся работы по подбору необходимых характеристик земельного участка для дальнейшего оформления под строительство объекта. Срок оформления на данный момент не определен.</t>
  </si>
  <si>
    <t>чел./мин</t>
  </si>
  <si>
    <t>Строительство образовательного центра «Номтынг Манквла» на территории сп. Саранпауль (ПИР)</t>
  </si>
  <si>
    <t>Объявлен аукцион на выполнение проектно-изыскательских работ, идет стадия заключения контракта.</t>
  </si>
  <si>
    <t>10.07.2023  заключен муниципальный контракт № 35-23  на выполнение проектно-изыскательских работ по объекту "Строительство канализационных очистных сооружений в с. Саранпауль", 01.07.2025 года было получено положительное заключение экспертизы проверки достоверности определения сметной стоимости. В данный момент осуществляются работы по включению объекта в перечень госудаственной программы ХМАО-Югры "Строительство".</t>
  </si>
  <si>
    <t>17.11.2020 года заключен муниципальный контракт № 57/20 на выполнение  проектно-изыскательских и строительно-монтажных работ по объекту с подрядной организацией ООО  ГК «Альянс». цена контракта  1 885 594,2 тыс.руб. Срок исполнения с учетом продления (доп.соглашение № 11 от 30.09.2025) - 25.12.2025 г. Выплачен аванс в сумме 740 179 ,6  тыс.руб. (доп.соглашение № 10 от 28.04.2025). Получены заключения государственной экспертизы № 86-1-1-1-3-086256-2021 от 30.12.2021, по достоверности сметной стоиомсти № 86-1-1-2-083857от 30.11.2022. Окончена корректировка технической части проектно-сметной документации, получены заключения экспертизы рамках экспертного сопровождения № 0057-2024 от 05.09.2024 г., № 0009-2025 от 25.02.2025 г. 
Работы ведутся со значительным отставанием от графика производства работ.  Ведется работа по продлению контракта до 1 сентября 2026 года. Планируемый срок ввода объекта - сетябрь 2026 года. На 29.10.2025 выполнены работы: технологические присоединения (водоотведение, водоснабжение, теплоснабжение), фундаменты под основное здание здание. Завершается монтаж каркаса здания, выполнено 99%. Ведутся кровельные работы, кладка внутренних стен, устройство вентиляции и монтаж витражей. Планировка территории выполнена на 50%. Остальные виды работ остановлены. На площадке работает 31 человек, 9 единиц техники, 5 ИТР. Строительная готовность объекта 50%. Риски: подрядчик заходит в зиму без существенного завоза строительных материалов согласно потребностей общей нормативной базы. Выполнение СМР практически оставновлено.Рабочих  не хватает.</t>
  </si>
  <si>
    <t xml:space="preserve">В рамках экспертного сопровождения внесены все корректировки в проектную документацию,заключение экспертизы получено 31.03 2025 года, сумма по заключению 597 047,88 тыс.руб. Заключен муниципальный контракт муниципальный контракт № 38/23 от 08.09.2023 г. с ООО "Корсэль" (СМР), цена контракта 622 212,8 тыс. руб. (дополнительное соглашение № 6 от 23.04.2025). В 2023 году был выплачен аванс в размере 265 423,1 тыс.руб.(дополнительное соглашение № 2 от 24.11.2024), в апреле был доплачен аванс до 50% от цены контракта (доп.соглашение № 6 от 23.04.2025). Заключение государственной экспертизы по проектной документации № 86-1-1-3-073540-2021 получено – 03.12.2021 г., по достоверности – 12.10.2022 г. № 86-1-1-2-072133-2022. Дата получения разрешения на строительство – 11.05.2023 г. Дополнительное соглашение о продлении срока  контракта (дополнительное соглашение № 5 от 18.11.2024). Срок с учетом продления- 21.06.2025 года. Работы ведутся с отставанием от графика работ. Планируемый срок завершения работ и ввод в эксплуатацию - январь 2026 года. На 29.10.2025 выполненыне работы: закрыт тепловой контур здания, выполнено благоустройство, смонтирован резервуарный парк, комплектно-трасформаторная подстанция, котельная, подключено на постоянную основу водоснабжение, электричество, газ. Заканчиваются работы монтажу трубопроводов, отделке помещений, нанесение противопожарной краски на металлоконструкции. Идет расключение обородувания автоматики. Количество рабочих 28 человек, ИТР 1. Существуют риски по вводу объекта в плановый срок за рамками муниципального контракта в виду низкого темпа работ. Ожидается доставка трубы на технологические присоединия и воздуховоды вентиляции - 1 ноября 2025 года. </t>
  </si>
  <si>
    <t xml:space="preserve">Задание на проектирование объекта согласовано и утверждено 18.10.2024. Заключен муниципальный контракт № 28/24 от 16.12.2024 г. с ООО "Корсэль", г.Пермь  на выполнение проектно-изыскательских и строительно-монтажных работ, со сроком исполнения 01.10.2025 г. По  проектной документации и инженерным изысканиям получено положительное заключение - 31.05.2025,  по достоверности сметной стоимости - 22.08.2025 года.  Планируемый срок ввода - январь 2026 года. 04.06.2025 года получено разрешение на строительство объекта. На 29.10.2025  года выполнены работы: фундамент котельной,  подведен газ на постоянной основе, водоснабжение, водоотведение, тепловая сеть. Завершаются работы по устройству здания котельной. Начаты работы по благоустройству, монтажу технологического оборудования. На объекте работает 11 человек, 1 ИТР, 4 единицы техницы. Есть риски по вводу объекта в плановый срок в виду отсутствия матералов и низкого темпа работ. Завезено оборудование и материалы в размере 62% ( котлы 3 шт, теплообменники 3 шт, насосы 6 шт, система химической водоподготовки, трубопроводы и обвязки технологического оборудования).Ожидается поставка газохода  трубы для коллекторов (необходимиое и достаточное оборудование для запуска котельной). Остальной объем материалов 38%  планитруется доставить по зимнику. ( трубопроводы и фасонные части к ним).
</t>
  </si>
  <si>
    <t>02.07.2024 года заключен муниципальный контракт с ООО «Спецстрой», г.Москва на выполнение проектно-изыскательских и строительно-монтажных работ. Цена контракта - 391 971,5  т.р. (ПИР-3518,5 т.р.,СМР-388 453,1 т.р. дополнительное соглашение № 4 от 25.06.2025). Сроки ПИР - 17.11.2024, СМР - 17.11.2025. 28.03.2025 получено положительное заключение государственной экспертизы в части проверки достоверности определения сметной стоимости №86-1-1-2-016931-2025 от АУ ХМАО-Югры "Управление госудасртвенной экспертизы проектной документации и ценообразования в строительстве", сумма по заключению 406 660,77 тыс.руб. 02.04.2025 получено разрешение на строительство объекта.  Выполнены работы: закрыт тепловой контур здания, смонтирована и опресована система теплоснабжения и водоотведения по постоянной схеме, ведутся отделочные работы, заканчивается монтаж системы электроснабжения, вентиляции, пожарной сигнализации и благоустройства. Количество рабочих на объекте 24 человека, ИТР -1 чел, техника 4 един (кран, экскаватор, погрузчик, манипулятор). По техническим условиям на основании проведенных аукционов ведется поставка и комиссионная приемка оборудования. Планируемый срок ввода - декабрь 2025 года.</t>
  </si>
  <si>
    <t xml:space="preserve">10.06.2022 заключен муниципальный контракт № 14/22 на проектно-изыскательские работы по объекту: "Реконструкция автодороги по ул. Чкалова с заменой участка газопровода низкого давления в  пгт. Березово". В 2024 году приняты и оплачены работы по историко-культурной экспертизе земельного участка. 07.03.2025 заключен договор на проведение государственной экспертизы проектной документации и результатов инженерных изысканий, включая проведение проверки достоверности определения сметной стоимости. 06.06.2025 получено отрицательное заключение  экспертизы проектной документации: Техническая часть проектной документации по объекту не соответствует результатам инженерных изысканий, техническому заданию заказчика на проектирование и требованиям технических регламентов. Сметная стоимость определена не достоверно, муниципальный контракт расторгнут в одностороннем порядке с проектной организацией ООО "Артпроектэксперт", г.Чебоксары. 
22.07.2025 объявлена закупка на проведение ремонтных работ, 19.08.2025 заключен муниципальный контракт № 0187300012425000168 на выполнение работ по ремонту автомобильной дороги по ул. Чкалова в пгт. Березово. На 07.11.2025 работы по муниципальному контракту завершены, проведена укладка бетонных плит, устройство тротуарного объекта и системы водоотведения.
</t>
  </si>
  <si>
    <t xml:space="preserve">В 2024 году приняты и оплачены кадастровые работы по подготовке межевого плана в сумме 25,0 т.р. по договору № 5/24 от 14.03.2024 года, ООО  "АльянсГеоСевер".                                         
20.08.2025 года получено заключение проверки инвестиционного проекта на предмет эффективности.  Стоимость строительства с учетом периода реализации - 151 200,6 тыс.руб.                                           Задание на проектирование подготовлено, направлено в технический совет для рассмотрения, утверждения. Срок утверждения задания на проектирование 10.10.2025 года. 
22.10.2025 состоялся технический совет, на котором принято решение об уменьшении мощности объекта с 500 до 360 м³ в сутки. Необходимо внести изменения в государственную программу «Строительство». В целях внесения изменений готовится документация в соответствии с постановлением Правительства автономного округа от 02.04.2011 № 93-п до 10.12.2025. Параллельно готовится задание на проектирование объекта для утверждения на техническом совете.
</t>
  </si>
  <si>
    <t xml:space="preserve">Выполнены и оплачены кадастровые работ по подготовке межевого плана объекта, договор № 4/24 от 14.03.2025 года, ООО "АльянсГеоСевер".
 Получены технические условия для подключения объекта к инженерным сетям, выдано ГПЗУ, оформлен договор безвозмездного пользования земельного участка.    15.11.2024 - получено положительное заключение Депэкономики Югры о проверке инвестиционного проекта на предмет эффективности использования средств, стоимость строительства в ценах 1 квартала 2024 г. составляет 541 017,2 тыс. руб. 
23.09.2025 состоялся технический совет, на котором принято решение об уменьшении мощности объекта с 2000 до 1000 м³ в сутки и изменении наименования объекта на "Реконструкция водозабора и водоочистных сооружений пгт. Берёзово". На техническом совете согласовано техническое задание по объекту ". На основании заключения, выданного ДЭР Югры в соответствии с   постановлением Правительства автономного округа от 02.04.2011 № 93-п  по объекту "Реконструкция водозабора и водоочистных сооружений пгт. Берёзово", расчетная стоимость в ценах соответствующих лет с учетом периода реализации составила 245 840,5 тыс. руб. Направлена заявка о включении изменений в государственную программу «Строительство». МКУ "УКСиР по Березовскому району" ведет подготовительные работы в соответствии с Приказом Минстроя и ЖКХ от 12.05.2017 № 783/Пр в целях заключения контракта на выполнение работ по проектированию объекта.
</t>
  </si>
  <si>
    <t xml:space="preserve">В соответствии с заключением Департамента экономического развития ХМАО-Югры о проверке инвестиционного проекта на предмет эффективности использования средств бюджета ХМАО-Югры, направляемых на капитальные вложения стоимость строительства в ценах 1 квартала 2025 г. составляет 59 238,6 тыс. руб.                                                                                                                  22.10.2025 состоялся технический совет, на котором было принято решение о включении в задание на проектирование промышленно-пилотной установки для подбора технологической схемы очистки воды. Ведется разработки технического задания на проектирование до 20.12.2025.
</t>
  </si>
  <si>
    <t>Муниципальная программа "Развитие жилищной сферы в Березовском районе"</t>
  </si>
  <si>
    <t>Подпрограмма "Содействие развитию жилищного строительства"</t>
  </si>
  <si>
    <t>Приобретение жилых помещений, выплата возмещения за изымаемую недвижимость</t>
  </si>
  <si>
    <t>кв.м./м</t>
  </si>
  <si>
    <t xml:space="preserve">Планируется приобретение жилых помещений на территории Березовского района, согласно государственной программы ХМАО-Югры "Строительство" в 2026-2027. </t>
  </si>
  <si>
    <t>3.</t>
  </si>
  <si>
    <t>3.2.</t>
  </si>
  <si>
    <t>3.3.</t>
  </si>
  <si>
    <t>3.4.</t>
  </si>
  <si>
    <t>3.5.</t>
  </si>
  <si>
    <t>3.6.</t>
  </si>
  <si>
    <t>5.</t>
  </si>
  <si>
    <r>
      <t xml:space="preserve">Информация о проведении торгов, заключении контракта, соблюдении условий контракта подрядной организацией, причины низкого исполнения </t>
    </r>
    <r>
      <rPr>
        <b/>
        <i/>
        <sz val="10"/>
        <color theme="1"/>
        <rFont val="Times New Roman"/>
        <family val="1"/>
        <charset val="204"/>
      </rPr>
      <t>(по состоннию на 07.11.2025 г.)</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</si>
</sst>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20" x14ac:knownFonts="1">
    <font>
      <sz val="11"/>
      <color theme="1"/>
      <name val="Calibri"/>
      <family val="2"/>
      <charset val="204"/>
      <scheme val="minor"/>
    </font>
    <font>
      <sz val="11"/>
      <color theme="1"/>
      <name val="Times New Roman"/>
      <family val="1"/>
      <charset val="204"/>
    </font>
    <font>
      <b/>
      <sz val="11"/>
      <color theme="1"/>
      <name val="Times New Roman"/>
      <family val="1"/>
      <charset val="204"/>
    </font>
    <font>
      <b/>
      <sz val="10"/>
      <color theme="1"/>
      <name val="Times New Roman"/>
      <family val="1"/>
      <charset val="204"/>
    </font>
    <font>
      <sz val="10"/>
      <color theme="1"/>
      <name val="Times New Roman"/>
      <family val="1"/>
      <charset val="204"/>
    </font>
    <font>
      <b/>
      <sz val="10.5"/>
      <color theme="1"/>
      <name val="Times New Roman"/>
      <family val="1"/>
      <charset val="204"/>
    </font>
    <font>
      <sz val="10.5"/>
      <color theme="1"/>
      <name val="Times New Roman"/>
      <family val="1"/>
      <charset val="204"/>
    </font>
    <font>
      <sz val="10.5"/>
      <name val="Times New Roman"/>
      <family val="1"/>
      <charset val="204"/>
    </font>
    <font>
      <b/>
      <sz val="10.5"/>
      <name val="Times New Roman"/>
      <family val="1"/>
      <charset val="204"/>
    </font>
    <font>
      <sz val="10"/>
      <name val="Arial"/>
      <family val="2"/>
      <charset val="204"/>
    </font>
    <font>
      <sz val="11"/>
      <name val="Times New Roman"/>
      <family val="1"/>
      <charset val="204"/>
    </font>
    <font>
      <sz val="10"/>
      <name val="Times New Roman"/>
      <family val="1"/>
      <charset val="204"/>
    </font>
    <font>
      <sz val="10.5"/>
      <name val="Calibri"/>
      <family val="2"/>
      <charset val="204"/>
      <scheme val="minor"/>
    </font>
    <font>
      <sz val="10.5"/>
      <color theme="1"/>
      <name val="Calibri"/>
      <family val="2"/>
      <charset val="204"/>
      <scheme val="minor"/>
    </font>
    <font>
      <b/>
      <sz val="10.5"/>
      <color theme="1"/>
      <name val="Calibri"/>
      <family val="2"/>
      <charset val="204"/>
      <scheme val="minor"/>
    </font>
    <font>
      <b/>
      <sz val="10"/>
      <color theme="1"/>
      <name val="Calibri"/>
      <family val="2"/>
      <charset val="204"/>
      <scheme val="minor"/>
    </font>
    <font>
      <i/>
      <sz val="10"/>
      <color theme="1"/>
      <name val="Times New Roman"/>
      <family val="1"/>
      <charset val="204"/>
    </font>
    <font>
      <sz val="10"/>
      <color theme="1"/>
      <name val="Calibri"/>
      <family val="2"/>
      <charset val="204"/>
      <scheme val="minor"/>
    </font>
    <font>
      <b/>
      <i/>
      <sz val="10"/>
      <color theme="1"/>
      <name val="Times New Roman"/>
      <family val="1"/>
      <charset val="204"/>
    </font>
    <font>
      <b/>
      <sz val="10.5"/>
      <color rgb="FFFF0000"/>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8" tint="0.399975585192419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s>
  <cellStyleXfs count="2">
    <xf numFmtId="0" fontId="0" fillId="0" borderId="0"/>
    <xf numFmtId="0" fontId="9" fillId="0" borderId="0"/>
  </cellStyleXfs>
  <cellXfs count="147">
    <xf numFmtId="0" fontId="0" fillId="0" borderId="0" xfId="0"/>
    <xf numFmtId="0" fontId="1" fillId="2" borderId="0" xfId="0" applyFont="1" applyFill="1" applyAlignment="1">
      <alignment horizontal="center" vertical="center" wrapText="1"/>
    </xf>
    <xf numFmtId="0" fontId="1" fillId="2" borderId="0" xfId="0" applyFont="1" applyFill="1" applyAlignment="1">
      <alignment horizontal="right" vertical="center" wrapText="1"/>
    </xf>
    <xf numFmtId="0" fontId="1" fillId="2" borderId="0" xfId="0" applyFont="1" applyFill="1"/>
    <xf numFmtId="164" fontId="5" fillId="0" borderId="1" xfId="0" applyNumberFormat="1" applyFont="1" applyFill="1" applyBorder="1" applyAlignment="1">
      <alignment horizontal="center" vertical="center" wrapText="1"/>
    </xf>
    <xf numFmtId="0" fontId="1" fillId="0" borderId="0" xfId="0" applyFont="1" applyFill="1" applyAlignment="1">
      <alignment horizontal="center" vertical="center" wrapText="1"/>
    </xf>
    <xf numFmtId="164" fontId="8" fillId="0" borderId="1" xfId="0" applyNumberFormat="1" applyFont="1" applyFill="1" applyBorder="1" applyAlignment="1">
      <alignment horizontal="center" vertical="center" wrapText="1"/>
    </xf>
    <xf numFmtId="2" fontId="6" fillId="0" borderId="0" xfId="0" applyNumberFormat="1" applyFont="1" applyFill="1" applyAlignment="1">
      <alignment horizontal="center" vertical="center" wrapText="1"/>
    </xf>
    <xf numFmtId="0" fontId="6" fillId="0" borderId="0" xfId="0" applyFont="1" applyFill="1" applyAlignment="1">
      <alignment horizontal="center" vertical="center" wrapText="1"/>
    </xf>
    <xf numFmtId="164" fontId="6" fillId="0" borderId="1" xfId="0" applyNumberFormat="1" applyFont="1" applyFill="1" applyBorder="1" applyAlignment="1">
      <alignment horizontal="center" vertical="center" wrapText="1"/>
    </xf>
    <xf numFmtId="164" fontId="7" fillId="0" borderId="1" xfId="0" applyNumberFormat="1" applyFont="1" applyFill="1" applyBorder="1" applyAlignment="1">
      <alignment horizontal="center" vertical="center" wrapText="1"/>
    </xf>
    <xf numFmtId="0" fontId="10" fillId="2" borderId="0" xfId="0" applyFont="1" applyFill="1" applyAlignment="1">
      <alignment horizontal="center" vertical="center" wrapText="1"/>
    </xf>
    <xf numFmtId="0" fontId="10" fillId="0" borderId="0" xfId="0" applyFont="1" applyFill="1" applyAlignment="1">
      <alignment horizontal="center" vertical="center" wrapText="1"/>
    </xf>
    <xf numFmtId="0" fontId="10" fillId="2" borderId="0" xfId="0" applyFont="1" applyFill="1"/>
    <xf numFmtId="165" fontId="1" fillId="2" borderId="0" xfId="0" applyNumberFormat="1" applyFont="1" applyFill="1" applyAlignment="1">
      <alignment horizontal="center" vertical="center" wrapText="1"/>
    </xf>
    <xf numFmtId="165" fontId="1" fillId="2" borderId="0" xfId="0" applyNumberFormat="1" applyFont="1" applyFill="1"/>
    <xf numFmtId="0" fontId="1" fillId="2" borderId="1" xfId="0" applyFont="1" applyFill="1" applyBorder="1"/>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1" fillId="2" borderId="0" xfId="0" applyFont="1" applyFill="1" applyAlignment="1">
      <alignment horizontal="right" vertical="center" wrapText="1"/>
    </xf>
    <xf numFmtId="165" fontId="5" fillId="0" borderId="10" xfId="0" applyNumberFormat="1" applyFont="1" applyFill="1" applyBorder="1" applyAlignment="1">
      <alignment horizontal="center" vertical="center" wrapText="1"/>
    </xf>
    <xf numFmtId="0" fontId="1" fillId="2" borderId="0" xfId="0" applyFont="1" applyFill="1" applyBorder="1"/>
    <xf numFmtId="0" fontId="8" fillId="0" borderId="11" xfId="0" applyFont="1" applyFill="1" applyBorder="1" applyAlignment="1">
      <alignment vertical="center" wrapText="1"/>
    </xf>
    <xf numFmtId="0" fontId="5" fillId="0" borderId="7" xfId="0" applyFont="1" applyFill="1" applyBorder="1" applyAlignment="1">
      <alignment horizontal="center" vertical="center" wrapText="1"/>
    </xf>
    <xf numFmtId="4" fontId="5" fillId="0" borderId="7" xfId="0"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6" fillId="0" borderId="0" xfId="0" applyFont="1" applyFill="1"/>
    <xf numFmtId="0" fontId="1" fillId="3" borderId="0" xfId="0" applyFont="1" applyFill="1"/>
    <xf numFmtId="165" fontId="1" fillId="0" borderId="0" xfId="0" applyNumberFormat="1" applyFont="1" applyFill="1" applyAlignment="1">
      <alignment horizontal="center" vertical="center" wrapText="1"/>
    </xf>
    <xf numFmtId="0" fontId="8" fillId="0" borderId="3" xfId="0" applyFont="1" applyFill="1" applyBorder="1" applyAlignment="1">
      <alignment horizontal="center" vertical="center" wrapText="1"/>
    </xf>
    <xf numFmtId="0" fontId="5" fillId="0" borderId="4" xfId="0" applyFont="1" applyFill="1" applyBorder="1" applyAlignment="1">
      <alignment vertical="center" wrapText="1"/>
    </xf>
    <xf numFmtId="0" fontId="5" fillId="0" borderId="8" xfId="0" applyFont="1" applyFill="1" applyBorder="1" applyAlignment="1">
      <alignment horizontal="left" vertical="center" wrapText="1"/>
    </xf>
    <xf numFmtId="0" fontId="7" fillId="0" borderId="0" xfId="0" applyFont="1" applyFill="1" applyAlignment="1">
      <alignment horizontal="center" vertical="center" wrapText="1"/>
    </xf>
    <xf numFmtId="17" fontId="6" fillId="0" borderId="0" xfId="0" applyNumberFormat="1" applyFont="1" applyFill="1" applyAlignment="1">
      <alignment horizontal="center" vertical="center" wrapText="1"/>
    </xf>
    <xf numFmtId="165" fontId="6" fillId="0" borderId="0" xfId="0" applyNumberFormat="1" applyFont="1" applyFill="1" applyAlignment="1">
      <alignment horizontal="center" vertical="center" wrapText="1"/>
    </xf>
    <xf numFmtId="165" fontId="7" fillId="0" borderId="0" xfId="0" applyNumberFormat="1" applyFont="1" applyFill="1" applyAlignment="1">
      <alignment horizontal="center" vertical="center" wrapText="1"/>
    </xf>
    <xf numFmtId="165" fontId="4" fillId="0" borderId="10" xfId="0" applyNumberFormat="1" applyFont="1" applyFill="1" applyBorder="1" applyAlignment="1">
      <alignment horizontal="center" vertical="center" wrapText="1"/>
    </xf>
    <xf numFmtId="164" fontId="8" fillId="0" borderId="10" xfId="0" applyNumberFormat="1" applyFont="1" applyFill="1" applyBorder="1" applyAlignment="1">
      <alignment horizontal="center" vertical="center" wrapText="1"/>
    </xf>
    <xf numFmtId="164" fontId="5" fillId="0" borderId="10" xfId="0" applyNumberFormat="1" applyFont="1" applyFill="1" applyBorder="1" applyAlignment="1">
      <alignment horizontal="center" vertical="center" wrapText="1"/>
    </xf>
    <xf numFmtId="165" fontId="6" fillId="0" borderId="10" xfId="0" applyNumberFormat="1" applyFont="1" applyFill="1" applyBorder="1" applyAlignment="1">
      <alignment horizontal="center" vertical="center" wrapText="1"/>
    </xf>
    <xf numFmtId="0" fontId="6" fillId="0" borderId="1" xfId="0" applyFont="1" applyFill="1" applyBorder="1"/>
    <xf numFmtId="0" fontId="6" fillId="4" borderId="0" xfId="0" applyFont="1" applyFill="1"/>
    <xf numFmtId="0" fontId="8" fillId="0" borderId="4" xfId="0" applyFont="1" applyFill="1" applyBorder="1" applyAlignment="1">
      <alignment horizontal="center" vertical="center" wrapText="1"/>
    </xf>
    <xf numFmtId="164" fontId="7" fillId="0" borderId="1" xfId="0" applyNumberFormat="1" applyFont="1" applyFill="1" applyBorder="1" applyAlignment="1">
      <alignment horizontal="center" vertical="center"/>
    </xf>
    <xf numFmtId="164" fontId="6" fillId="0" borderId="10" xfId="0" applyNumberFormat="1" applyFont="1" applyFill="1" applyBorder="1" applyAlignment="1">
      <alignment horizontal="center" vertical="center" wrapText="1"/>
    </xf>
    <xf numFmtId="164" fontId="5" fillId="0" borderId="1" xfId="0" applyNumberFormat="1" applyFont="1" applyFill="1" applyBorder="1" applyAlignment="1">
      <alignment horizontal="center"/>
    </xf>
    <xf numFmtId="164" fontId="6" fillId="0" borderId="1" xfId="0" applyNumberFormat="1" applyFont="1" applyFill="1" applyBorder="1" applyAlignment="1">
      <alignment horizontal="center" vertical="center"/>
    </xf>
    <xf numFmtId="16" fontId="6" fillId="0" borderId="4" xfId="0" applyNumberFormat="1" applyFont="1" applyFill="1" applyBorder="1" applyAlignment="1">
      <alignment horizontal="center" vertical="center" wrapText="1"/>
    </xf>
    <xf numFmtId="2" fontId="6" fillId="0" borderId="4"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4" xfId="0" applyFont="1" applyFill="1" applyBorder="1" applyAlignment="1">
      <alignment horizontal="center" vertical="center" wrapText="1"/>
    </xf>
    <xf numFmtId="164" fontId="5" fillId="0" borderId="1" xfId="0" applyNumberFormat="1" applyFont="1" applyFill="1" applyBorder="1" applyAlignment="1">
      <alignment horizontal="center" vertical="center"/>
    </xf>
    <xf numFmtId="0" fontId="6" fillId="0" borderId="1" xfId="0" applyFont="1" applyFill="1" applyBorder="1" applyAlignment="1">
      <alignment vertical="center"/>
    </xf>
    <xf numFmtId="0" fontId="6" fillId="0" borderId="0" xfId="0" applyFont="1" applyFill="1" applyAlignment="1">
      <alignment vertical="center"/>
    </xf>
    <xf numFmtId="0" fontId="5" fillId="0" borderId="1" xfId="0" applyFont="1" applyFill="1" applyBorder="1" applyAlignment="1">
      <alignment horizontal="center" vertical="center"/>
    </xf>
    <xf numFmtId="0" fontId="6" fillId="0" borderId="8" xfId="0" applyFont="1" applyFill="1" applyBorder="1" applyAlignment="1">
      <alignment vertical="center" wrapText="1"/>
    </xf>
    <xf numFmtId="165" fontId="6" fillId="0" borderId="1" xfId="0" applyNumberFormat="1" applyFont="1" applyFill="1" applyBorder="1" applyAlignment="1">
      <alignment horizontal="center" vertical="center"/>
    </xf>
    <xf numFmtId="165" fontId="5" fillId="0" borderId="1" xfId="0" applyNumberFormat="1" applyFont="1" applyFill="1" applyBorder="1" applyAlignment="1">
      <alignment horizontal="center" vertical="center"/>
    </xf>
    <xf numFmtId="0" fontId="6" fillId="2" borderId="1" xfId="0" applyFont="1" applyFill="1" applyBorder="1"/>
    <xf numFmtId="0" fontId="6" fillId="2" borderId="0" xfId="0" applyFont="1" applyFill="1" applyBorder="1"/>
    <xf numFmtId="0" fontId="6" fillId="2" borderId="0" xfId="0" applyFont="1" applyFill="1"/>
    <xf numFmtId="164" fontId="6" fillId="0" borderId="3" xfId="0" applyNumberFormat="1" applyFont="1" applyFill="1" applyBorder="1" applyAlignment="1">
      <alignment horizontal="center" vertical="center"/>
    </xf>
    <xf numFmtId="0" fontId="6" fillId="0" borderId="0" xfId="0" applyFont="1" applyFill="1" applyBorder="1"/>
    <xf numFmtId="164" fontId="5" fillId="2" borderId="1" xfId="0" applyNumberFormat="1" applyFont="1" applyFill="1" applyBorder="1" applyAlignment="1">
      <alignment horizontal="center" vertical="center"/>
    </xf>
    <xf numFmtId="165" fontId="5" fillId="2" borderId="1" xfId="0" applyNumberFormat="1" applyFont="1" applyFill="1" applyBorder="1" applyAlignment="1">
      <alignment horizontal="center" vertical="center"/>
    </xf>
    <xf numFmtId="0" fontId="6" fillId="0" borderId="3" xfId="0" applyFont="1" applyFill="1" applyBorder="1" applyAlignment="1">
      <alignment horizontal="center" vertical="center" wrapText="1"/>
    </xf>
    <xf numFmtId="0" fontId="6" fillId="0" borderId="3" xfId="0" applyFont="1" applyFill="1" applyBorder="1" applyAlignment="1">
      <alignment vertical="center" wrapText="1"/>
    </xf>
    <xf numFmtId="0" fontId="7" fillId="0" borderId="1" xfId="0" applyFont="1" applyFill="1" applyBorder="1"/>
    <xf numFmtId="164" fontId="6" fillId="0" borderId="3" xfId="0" applyNumberFormat="1" applyFont="1" applyFill="1" applyBorder="1" applyAlignment="1">
      <alignment horizontal="center" vertical="center" wrapText="1"/>
    </xf>
    <xf numFmtId="0" fontId="5" fillId="0" borderId="1" xfId="0" applyFont="1" applyFill="1" applyBorder="1" applyAlignment="1">
      <alignment vertical="center"/>
    </xf>
    <xf numFmtId="0" fontId="5" fillId="0" borderId="0" xfId="0" applyFont="1" applyFill="1" applyAlignment="1">
      <alignment vertical="center"/>
    </xf>
    <xf numFmtId="0" fontId="13" fillId="0" borderId="4"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3" xfId="0" applyFont="1" applyFill="1" applyBorder="1" applyAlignment="1">
      <alignment horizontal="center" vertical="center" wrapText="1"/>
    </xf>
    <xf numFmtId="0" fontId="6" fillId="0" borderId="3" xfId="0" applyFont="1" applyFill="1" applyBorder="1" applyAlignment="1">
      <alignment horizontal="left" vertical="center" wrapText="1"/>
    </xf>
    <xf numFmtId="164" fontId="7" fillId="0" borderId="10" xfId="0" applyNumberFormat="1" applyFont="1" applyFill="1" applyBorder="1" applyAlignment="1">
      <alignment horizontal="center" vertical="center" wrapText="1"/>
    </xf>
    <xf numFmtId="165" fontId="6" fillId="0" borderId="3" xfId="0" applyNumberFormat="1" applyFont="1" applyFill="1" applyBorder="1" applyAlignment="1">
      <alignment horizontal="center" vertical="center" wrapText="1"/>
    </xf>
    <xf numFmtId="164" fontId="7" fillId="0" borderId="1" xfId="0" applyNumberFormat="1" applyFont="1" applyFill="1" applyBorder="1" applyAlignment="1">
      <alignment vertical="center" wrapText="1"/>
    </xf>
    <xf numFmtId="164" fontId="6" fillId="0" borderId="3" xfId="0" applyNumberFormat="1" applyFont="1" applyFill="1" applyBorder="1" applyAlignment="1"/>
    <xf numFmtId="165" fontId="6" fillId="0" borderId="3" xfId="0" applyNumberFormat="1" applyFont="1" applyFill="1" applyBorder="1" applyAlignment="1">
      <alignment horizontal="center" vertical="center"/>
    </xf>
    <xf numFmtId="0" fontId="6" fillId="0" borderId="6" xfId="0" applyFont="1" applyFill="1" applyBorder="1" applyAlignment="1">
      <alignment horizontal="center" vertical="center" wrapText="1"/>
    </xf>
    <xf numFmtId="4" fontId="6" fillId="0" borderId="6" xfId="0" applyNumberFormat="1" applyFont="1" applyFill="1" applyBorder="1" applyAlignment="1">
      <alignment horizontal="center" vertical="center" wrapText="1"/>
    </xf>
    <xf numFmtId="0" fontId="7" fillId="0" borderId="3" xfId="0" applyFont="1" applyFill="1" applyBorder="1" applyAlignment="1">
      <alignment vertical="center" wrapText="1"/>
    </xf>
    <xf numFmtId="4" fontId="6" fillId="0" borderId="3" xfId="0" applyNumberFormat="1" applyFont="1" applyFill="1" applyBorder="1" applyAlignment="1">
      <alignment horizontal="center" vertical="center" wrapText="1"/>
    </xf>
    <xf numFmtId="0" fontId="6" fillId="0" borderId="12" xfId="0" applyFont="1" applyFill="1" applyBorder="1" applyAlignment="1">
      <alignment vertical="center" wrapText="1"/>
    </xf>
    <xf numFmtId="0" fontId="6" fillId="0" borderId="3" xfId="0" applyFont="1" applyFill="1" applyBorder="1" applyAlignment="1"/>
    <xf numFmtId="4" fontId="6" fillId="0" borderId="1" xfId="0" applyNumberFormat="1" applyFont="1" applyFill="1" applyBorder="1" applyAlignment="1">
      <alignment horizontal="center" vertical="center" wrapText="1"/>
    </xf>
    <xf numFmtId="165" fontId="6" fillId="0"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6" fillId="0" borderId="3" xfId="0" applyFont="1" applyFill="1" applyBorder="1" applyAlignment="1">
      <alignment vertical="top" wrapText="1"/>
    </xf>
    <xf numFmtId="165" fontId="5" fillId="0" borderId="3" xfId="0" applyNumberFormat="1" applyFont="1" applyFill="1" applyBorder="1" applyAlignment="1">
      <alignment horizontal="center" vertical="center" wrapText="1"/>
    </xf>
    <xf numFmtId="165" fontId="5" fillId="0" borderId="3" xfId="0" applyNumberFormat="1" applyFont="1" applyFill="1" applyBorder="1" applyAlignment="1">
      <alignment horizontal="center" vertical="center"/>
    </xf>
    <xf numFmtId="4" fontId="7" fillId="0" borderId="3" xfId="0" applyNumberFormat="1" applyFont="1" applyFill="1" applyBorder="1" applyAlignment="1">
      <alignment horizontal="center" vertical="center" wrapText="1"/>
    </xf>
    <xf numFmtId="0" fontId="5" fillId="0" borderId="1" xfId="0" applyFont="1" applyFill="1" applyBorder="1" applyAlignment="1">
      <alignment vertical="center" wrapText="1"/>
    </xf>
    <xf numFmtId="0" fontId="6" fillId="0" borderId="1" xfId="0" applyFont="1" applyFill="1" applyBorder="1" applyAlignment="1">
      <alignment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165" fontId="7" fillId="0" borderId="10" xfId="0" applyNumberFormat="1" applyFont="1" applyFill="1" applyBorder="1" applyAlignment="1">
      <alignment horizontal="center" vertical="center" wrapText="1"/>
    </xf>
    <xf numFmtId="0" fontId="6" fillId="0" borderId="1" xfId="0" applyFont="1" applyFill="1" applyBorder="1" applyAlignment="1">
      <alignment vertical="top" wrapText="1"/>
    </xf>
    <xf numFmtId="0" fontId="8" fillId="0" borderId="0" xfId="0" applyFont="1" applyFill="1" applyBorder="1" applyAlignment="1">
      <alignment vertical="center"/>
    </xf>
    <xf numFmtId="0" fontId="6" fillId="0" borderId="0" xfId="0" applyFont="1" applyFill="1" applyBorder="1" applyAlignment="1">
      <alignment horizontal="center" vertical="center" wrapText="1"/>
    </xf>
    <xf numFmtId="164" fontId="19" fillId="0" borderId="7" xfId="0" applyNumberFormat="1" applyFont="1" applyFill="1" applyBorder="1" applyAlignment="1">
      <alignment horizontal="center" vertical="center" wrapText="1"/>
    </xf>
    <xf numFmtId="164" fontId="5" fillId="0" borderId="7" xfId="0" applyNumberFormat="1" applyFont="1" applyFill="1" applyBorder="1" applyAlignment="1">
      <alignment horizontal="center" vertical="center" wrapText="1"/>
    </xf>
    <xf numFmtId="165" fontId="5" fillId="0" borderId="7" xfId="0" applyNumberFormat="1" applyFont="1" applyFill="1" applyBorder="1" applyAlignment="1">
      <alignment horizontal="center" vertical="center" wrapText="1"/>
    </xf>
    <xf numFmtId="0" fontId="8" fillId="0" borderId="4" xfId="0" applyFont="1" applyFill="1" applyBorder="1" applyAlignment="1">
      <alignment vertical="center" wrapText="1"/>
    </xf>
    <xf numFmtId="0" fontId="7" fillId="0" borderId="3" xfId="0" applyNumberFormat="1" applyFont="1" applyFill="1" applyBorder="1" applyAlignment="1">
      <alignment horizontal="center" vertical="center" wrapText="1"/>
    </xf>
    <xf numFmtId="0" fontId="3" fillId="2" borderId="10" xfId="0" applyFont="1" applyFill="1" applyBorder="1" applyAlignment="1">
      <alignment horizontal="center" vertical="center" wrapText="1"/>
    </xf>
    <xf numFmtId="0" fontId="15" fillId="0" borderId="5" xfId="0" applyFont="1" applyBorder="1" applyAlignment="1">
      <alignment horizontal="center" vertical="center" wrapText="1"/>
    </xf>
    <xf numFmtId="0" fontId="15" fillId="0" borderId="2" xfId="0" applyFont="1" applyBorder="1" applyAlignment="1">
      <alignment horizontal="center" vertical="center" wrapText="1"/>
    </xf>
    <xf numFmtId="0" fontId="8" fillId="0" borderId="10" xfId="0" applyFont="1" applyFill="1" applyBorder="1" applyAlignment="1">
      <alignment wrapText="1"/>
    </xf>
    <xf numFmtId="0" fontId="12" fillId="0" borderId="5" xfId="0" applyFont="1" applyFill="1" applyBorder="1" applyAlignment="1">
      <alignment wrapText="1"/>
    </xf>
    <xf numFmtId="0" fontId="5" fillId="0" borderId="9" xfId="0" applyFont="1" applyFill="1" applyBorder="1" applyAlignment="1">
      <alignment horizontal="left" vertical="center" wrapText="1"/>
    </xf>
    <xf numFmtId="0" fontId="5" fillId="0" borderId="3" xfId="0" applyFont="1" applyFill="1" applyBorder="1" applyAlignment="1">
      <alignment vertical="center" wrapText="1"/>
    </xf>
    <xf numFmtId="0" fontId="5" fillId="0" borderId="1" xfId="0" applyFont="1" applyFill="1" applyBorder="1" applyAlignment="1">
      <alignment vertical="center" wrapText="1"/>
    </xf>
    <xf numFmtId="0" fontId="5" fillId="0" borderId="10" xfId="0" applyFont="1" applyFill="1" applyBorder="1" applyAlignment="1">
      <alignment vertical="center" wrapText="1"/>
    </xf>
    <xf numFmtId="0" fontId="4" fillId="0" borderId="1" xfId="0" applyFont="1" applyFill="1" applyBorder="1" applyAlignment="1">
      <alignment horizontal="center" vertical="center" wrapText="1"/>
    </xf>
    <xf numFmtId="0" fontId="8" fillId="0" borderId="10" xfId="0" applyFont="1" applyFill="1" applyBorder="1" applyAlignment="1">
      <alignment vertical="center"/>
    </xf>
    <xf numFmtId="0" fontId="13" fillId="0" borderId="5" xfId="0" applyFont="1" applyBorder="1" applyAlignment="1">
      <alignment vertical="center"/>
    </xf>
    <xf numFmtId="0" fontId="13" fillId="0" borderId="2" xfId="0" applyFont="1" applyBorder="1" applyAlignment="1">
      <alignment vertical="center"/>
    </xf>
    <xf numFmtId="0" fontId="3" fillId="0" borderId="3" xfId="0" applyFont="1" applyFill="1" applyBorder="1" applyAlignment="1">
      <alignment horizontal="center" vertical="center" wrapText="1"/>
    </xf>
    <xf numFmtId="0" fontId="17" fillId="0" borderId="4" xfId="0" applyFont="1" applyBorder="1" applyAlignment="1"/>
    <xf numFmtId="0" fontId="5" fillId="0" borderId="10"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2" xfId="0" applyFont="1" applyFill="1" applyBorder="1" applyAlignment="1">
      <alignment horizontal="left" vertical="center" wrapText="1"/>
    </xf>
    <xf numFmtId="0" fontId="1" fillId="2" borderId="0" xfId="0" applyFont="1" applyFill="1" applyAlignment="1">
      <alignment horizontal="right" vertical="center" wrapText="1"/>
    </xf>
    <xf numFmtId="0" fontId="2" fillId="0" borderId="0" xfId="0" applyFont="1" applyFill="1" applyAlignment="1">
      <alignment horizontal="center" vertical="center" wrapText="1"/>
    </xf>
    <xf numFmtId="0" fontId="3" fillId="0" borderId="10"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4" fillId="0" borderId="5" xfId="0" applyFont="1" applyFill="1" applyBorder="1" applyAlignment="1">
      <alignment vertical="center" wrapText="1"/>
    </xf>
    <xf numFmtId="0" fontId="13" fillId="0" borderId="5" xfId="0" applyFont="1" applyFill="1" applyBorder="1" applyAlignment="1">
      <alignment vertical="center" wrapText="1"/>
    </xf>
    <xf numFmtId="0" fontId="13" fillId="0" borderId="2" xfId="0" applyFont="1" applyFill="1" applyBorder="1" applyAlignment="1">
      <alignment vertical="center" wrapText="1"/>
    </xf>
    <xf numFmtId="0" fontId="8" fillId="0" borderId="10" xfId="0" applyFont="1" applyFill="1" applyBorder="1" applyAlignment="1">
      <alignment vertical="center" wrapText="1"/>
    </xf>
    <xf numFmtId="0" fontId="13" fillId="0" borderId="5" xfId="0" applyFont="1" applyBorder="1" applyAlignment="1">
      <alignment vertical="center" wrapText="1"/>
    </xf>
    <xf numFmtId="0" fontId="13" fillId="0" borderId="2" xfId="0" applyFont="1" applyBorder="1" applyAlignment="1">
      <alignment vertical="center" wrapText="1"/>
    </xf>
  </cellXfs>
  <cellStyles count="2">
    <cellStyle name="Обычный" xfId="0" builtinId="0"/>
    <cellStyle name="Обычный 2" xfId="1"/>
  </cellStyles>
  <dxfs count="0"/>
  <tableStyles count="0" defaultTableStyle="TableStyleMedium9" defaultPivotStyle="PivotStyleLight16"/>
  <colors>
    <mruColors>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0"/>
  <sheetViews>
    <sheetView tabSelected="1" view="pageBreakPreview" zoomScale="80" zoomScaleSheetLayoutView="80" workbookViewId="0">
      <pane xSplit="7" ySplit="7" topLeftCell="T11" activePane="bottomRight" state="frozen"/>
      <selection pane="topRight" activeCell="I1" sqref="I1"/>
      <selection pane="bottomLeft" activeCell="A8" sqref="A8"/>
      <selection pane="bottomRight" activeCell="Y7" sqref="Y7"/>
    </sheetView>
  </sheetViews>
  <sheetFormatPr defaultColWidth="8.7109375" defaultRowHeight="15" x14ac:dyDescent="0.25"/>
  <cols>
    <col min="1" max="1" width="6.5703125" style="13" customWidth="1"/>
    <col min="2" max="2" width="18.42578125" style="3" customWidth="1"/>
    <col min="3" max="3" width="8.5703125" style="3" customWidth="1"/>
    <col min="4" max="4" width="10.85546875" style="3" customWidth="1"/>
    <col min="5" max="5" width="11" style="3" customWidth="1"/>
    <col min="6" max="6" width="9.85546875" style="3" customWidth="1"/>
    <col min="7" max="7" width="20.140625" style="3" customWidth="1"/>
    <col min="8" max="8" width="11.5703125" style="3" customWidth="1"/>
    <col min="9" max="9" width="12.42578125" style="3" customWidth="1"/>
    <col min="10" max="10" width="11.85546875" style="3" customWidth="1"/>
    <col min="11" max="11" width="12.28515625" style="3" customWidth="1"/>
    <col min="12" max="12" width="10.5703125" style="33" customWidth="1"/>
    <col min="13" max="13" width="10.85546875" style="33" customWidth="1"/>
    <col min="14" max="14" width="10.140625" style="33" customWidth="1"/>
    <col min="15" max="15" width="9.85546875" style="33" customWidth="1"/>
    <col min="16" max="17" width="12.140625" style="3" customWidth="1"/>
    <col min="18" max="18" width="10" style="3" customWidth="1"/>
    <col min="19" max="19" width="10.85546875" style="15" customWidth="1"/>
    <col min="20" max="20" width="13" style="3" customWidth="1"/>
    <col min="21" max="21" width="12.5703125" style="3" customWidth="1"/>
    <col min="22" max="22" width="11.140625" style="3" customWidth="1"/>
    <col min="23" max="23" width="10.5703125" style="3" customWidth="1"/>
    <col min="24" max="24" width="14.42578125" style="3" customWidth="1"/>
    <col min="25" max="25" width="92.28515625" style="3" customWidth="1"/>
    <col min="26" max="16384" width="8.7109375" style="3"/>
  </cols>
  <sheetData>
    <row r="1" spans="1:28" ht="20.45" customHeight="1" x14ac:dyDescent="0.25">
      <c r="A1" s="11"/>
      <c r="B1" s="1"/>
      <c r="C1" s="1"/>
      <c r="D1" s="1"/>
      <c r="E1" s="1"/>
      <c r="F1" s="1"/>
      <c r="G1" s="1"/>
      <c r="H1" s="2"/>
      <c r="I1" s="20"/>
      <c r="J1" s="2"/>
      <c r="K1" s="2"/>
      <c r="L1" s="133"/>
      <c r="M1" s="133"/>
      <c r="N1" s="133"/>
      <c r="O1" s="133"/>
      <c r="P1" s="133"/>
      <c r="Q1" s="133"/>
      <c r="R1" s="133"/>
      <c r="S1" s="133"/>
    </row>
    <row r="2" spans="1:28" x14ac:dyDescent="0.25">
      <c r="A2" s="11"/>
      <c r="B2" s="1"/>
      <c r="C2" s="1"/>
      <c r="D2" s="1"/>
      <c r="E2" s="1"/>
      <c r="F2" s="1"/>
      <c r="G2" s="1"/>
      <c r="H2" s="1"/>
      <c r="I2" s="1"/>
      <c r="J2" s="1"/>
      <c r="K2" s="1"/>
      <c r="L2" s="133"/>
      <c r="M2" s="133"/>
      <c r="N2" s="133"/>
      <c r="O2" s="133"/>
      <c r="P2" s="133"/>
      <c r="Q2" s="133"/>
      <c r="R2" s="133"/>
      <c r="S2" s="133"/>
    </row>
    <row r="3" spans="1:28" x14ac:dyDescent="0.25">
      <c r="A3" s="134" t="s">
        <v>52</v>
      </c>
      <c r="B3" s="134"/>
      <c r="C3" s="134"/>
      <c r="D3" s="134"/>
      <c r="E3" s="134"/>
      <c r="F3" s="134"/>
      <c r="G3" s="134"/>
      <c r="H3" s="134"/>
      <c r="I3" s="134"/>
      <c r="J3" s="134"/>
      <c r="K3" s="134"/>
      <c r="L3" s="134"/>
      <c r="M3" s="30"/>
      <c r="N3" s="5"/>
      <c r="O3" s="5"/>
      <c r="P3" s="5"/>
      <c r="Q3" s="5"/>
      <c r="R3" s="5"/>
      <c r="S3" s="34"/>
    </row>
    <row r="4" spans="1:28" x14ac:dyDescent="0.25">
      <c r="A4" s="134" t="s">
        <v>63</v>
      </c>
      <c r="B4" s="134"/>
      <c r="C4" s="134"/>
      <c r="D4" s="134"/>
      <c r="E4" s="134"/>
      <c r="F4" s="134"/>
      <c r="G4" s="134"/>
      <c r="H4" s="134"/>
      <c r="I4" s="134"/>
      <c r="J4" s="134"/>
      <c r="K4" s="134"/>
      <c r="L4" s="134"/>
      <c r="M4" s="30"/>
      <c r="N4" s="5"/>
      <c r="O4" s="5"/>
      <c r="P4" s="5"/>
      <c r="Q4" s="5"/>
      <c r="R4" s="5"/>
      <c r="S4" s="34"/>
    </row>
    <row r="5" spans="1:28" ht="9.75" customHeight="1" x14ac:dyDescent="0.25">
      <c r="A5" s="12"/>
      <c r="B5" s="5"/>
      <c r="C5" s="5"/>
      <c r="D5" s="5"/>
      <c r="E5" s="5"/>
      <c r="F5" s="5"/>
      <c r="G5" s="5"/>
      <c r="H5" s="5"/>
      <c r="I5" s="5"/>
      <c r="J5" s="5"/>
      <c r="K5" s="5"/>
      <c r="L5" s="5"/>
      <c r="M5" s="5"/>
      <c r="N5" s="5"/>
      <c r="O5" s="5"/>
      <c r="P5" s="5"/>
      <c r="Q5" s="5"/>
      <c r="R5" s="5"/>
      <c r="S5" s="34"/>
    </row>
    <row r="6" spans="1:28" ht="86.25" customHeight="1" x14ac:dyDescent="0.25">
      <c r="A6" s="139" t="s">
        <v>0</v>
      </c>
      <c r="B6" s="140" t="s">
        <v>1</v>
      </c>
      <c r="C6" s="124" t="s">
        <v>2</v>
      </c>
      <c r="D6" s="124"/>
      <c r="E6" s="124" t="s">
        <v>5</v>
      </c>
      <c r="F6" s="124" t="s">
        <v>6</v>
      </c>
      <c r="G6" s="124" t="s">
        <v>7</v>
      </c>
      <c r="H6" s="135" t="s">
        <v>26</v>
      </c>
      <c r="I6" s="136"/>
      <c r="J6" s="136"/>
      <c r="K6" s="137"/>
      <c r="L6" s="138" t="s">
        <v>32</v>
      </c>
      <c r="M6" s="138"/>
      <c r="N6" s="138"/>
      <c r="O6" s="138"/>
      <c r="P6" s="138" t="s">
        <v>43</v>
      </c>
      <c r="Q6" s="138"/>
      <c r="R6" s="138"/>
      <c r="S6" s="135"/>
      <c r="T6" s="115" t="s">
        <v>46</v>
      </c>
      <c r="U6" s="116"/>
      <c r="V6" s="116"/>
      <c r="W6" s="117"/>
      <c r="X6" s="128" t="s">
        <v>65</v>
      </c>
      <c r="Y6" s="97" t="s">
        <v>92</v>
      </c>
    </row>
    <row r="7" spans="1:28" ht="73.5" customHeight="1" x14ac:dyDescent="0.25">
      <c r="A7" s="139"/>
      <c r="B7" s="140"/>
      <c r="C7" s="29" t="s">
        <v>3</v>
      </c>
      <c r="D7" s="29" t="s">
        <v>4</v>
      </c>
      <c r="E7" s="124"/>
      <c r="F7" s="124"/>
      <c r="G7" s="124"/>
      <c r="H7" s="31" t="s">
        <v>8</v>
      </c>
      <c r="I7" s="29" t="s">
        <v>35</v>
      </c>
      <c r="J7" s="29" t="s">
        <v>9</v>
      </c>
      <c r="K7" s="29" t="s">
        <v>10</v>
      </c>
      <c r="L7" s="31" t="s">
        <v>8</v>
      </c>
      <c r="M7" s="29" t="s">
        <v>35</v>
      </c>
      <c r="N7" s="29" t="s">
        <v>9</v>
      </c>
      <c r="O7" s="29" t="s">
        <v>10</v>
      </c>
      <c r="P7" s="31" t="s">
        <v>8</v>
      </c>
      <c r="Q7" s="29" t="s">
        <v>35</v>
      </c>
      <c r="R7" s="29" t="s">
        <v>9</v>
      </c>
      <c r="S7" s="42" t="s">
        <v>10</v>
      </c>
      <c r="T7" s="95" t="s">
        <v>8</v>
      </c>
      <c r="U7" s="96" t="s">
        <v>35</v>
      </c>
      <c r="V7" s="96" t="s">
        <v>9</v>
      </c>
      <c r="W7" s="96" t="s">
        <v>10</v>
      </c>
      <c r="X7" s="129"/>
      <c r="Y7" s="16"/>
      <c r="Z7" s="22"/>
      <c r="AA7" s="22"/>
      <c r="AB7" s="22"/>
    </row>
    <row r="8" spans="1:28" s="66" customFormat="1" ht="15" customHeight="1" x14ac:dyDescent="0.2">
      <c r="A8" s="35" t="s">
        <v>12</v>
      </c>
      <c r="B8" s="120" t="s">
        <v>17</v>
      </c>
      <c r="C8" s="121"/>
      <c r="D8" s="121"/>
      <c r="E8" s="121"/>
      <c r="F8" s="121"/>
      <c r="G8" s="121"/>
      <c r="H8" s="122"/>
      <c r="I8" s="122"/>
      <c r="J8" s="122"/>
      <c r="K8" s="122"/>
      <c r="L8" s="122"/>
      <c r="M8" s="122"/>
      <c r="N8" s="122"/>
      <c r="O8" s="122"/>
      <c r="P8" s="122"/>
      <c r="Q8" s="122"/>
      <c r="R8" s="122"/>
      <c r="S8" s="123"/>
      <c r="T8" s="64"/>
      <c r="U8" s="64"/>
      <c r="V8" s="64"/>
      <c r="W8" s="64"/>
      <c r="X8" s="64"/>
      <c r="Y8" s="64"/>
      <c r="Z8" s="65"/>
      <c r="AA8" s="65"/>
      <c r="AB8" s="65"/>
    </row>
    <row r="9" spans="1:28" s="32" customFormat="1" ht="249.75" customHeight="1" x14ac:dyDescent="0.2">
      <c r="A9" s="80" t="s">
        <v>13</v>
      </c>
      <c r="B9" s="81" t="s">
        <v>18</v>
      </c>
      <c r="C9" s="71">
        <v>2020</v>
      </c>
      <c r="D9" s="71">
        <v>2025</v>
      </c>
      <c r="E9" s="71" t="s">
        <v>56</v>
      </c>
      <c r="F9" s="71" t="s">
        <v>57</v>
      </c>
      <c r="G9" s="90">
        <v>2074423.8</v>
      </c>
      <c r="H9" s="10">
        <f>J9+K9</f>
        <v>552834.86366000003</v>
      </c>
      <c r="I9" s="10"/>
      <c r="J9" s="10">
        <v>497551.37666000001</v>
      </c>
      <c r="K9" s="10">
        <f>53153.72549+2129.76151</f>
        <v>55283.486999999994</v>
      </c>
      <c r="L9" s="10">
        <f>SUM(N9)</f>
        <v>469911.9</v>
      </c>
      <c r="M9" s="10"/>
      <c r="N9" s="10">
        <v>469911.9</v>
      </c>
      <c r="O9" s="84"/>
      <c r="P9" s="10"/>
      <c r="Q9" s="10"/>
      <c r="R9" s="10"/>
      <c r="S9" s="82"/>
      <c r="T9" s="67">
        <f>SUM(V9+W9)</f>
        <v>316543.07365000003</v>
      </c>
      <c r="U9" s="85"/>
      <c r="V9" s="67">
        <v>284888.76624000003</v>
      </c>
      <c r="W9" s="67">
        <f>29524.5459+2129.76151</f>
        <v>31654.307410000001</v>
      </c>
      <c r="X9" s="86">
        <f>T9/H9*100</f>
        <v>57.258160520910593</v>
      </c>
      <c r="Y9" s="98" t="s">
        <v>72</v>
      </c>
      <c r="Z9" s="68"/>
      <c r="AA9" s="68"/>
      <c r="AB9" s="68"/>
    </row>
    <row r="10" spans="1:28" s="32" customFormat="1" ht="81" customHeight="1" x14ac:dyDescent="0.2">
      <c r="A10" s="80" t="s">
        <v>14</v>
      </c>
      <c r="B10" s="81" t="s">
        <v>24</v>
      </c>
      <c r="C10" s="71">
        <v>2015</v>
      </c>
      <c r="D10" s="71">
        <v>2025</v>
      </c>
      <c r="E10" s="71" t="s">
        <v>59</v>
      </c>
      <c r="F10" s="71" t="s">
        <v>25</v>
      </c>
      <c r="G10" s="90">
        <v>762113</v>
      </c>
      <c r="H10" s="10">
        <f>I10+J10+K10</f>
        <v>217236.72296000001</v>
      </c>
      <c r="I10" s="10"/>
      <c r="J10" s="49">
        <v>193344.04996</v>
      </c>
      <c r="K10" s="49">
        <f>2410+15106.714+6375.959</f>
        <v>23892.672999999999</v>
      </c>
      <c r="L10" s="10"/>
      <c r="M10" s="10"/>
      <c r="N10" s="10"/>
      <c r="O10" s="10"/>
      <c r="P10" s="10"/>
      <c r="Q10" s="10"/>
      <c r="R10" s="10"/>
      <c r="S10" s="82"/>
      <c r="T10" s="67">
        <f>SUM(V10+W10)</f>
        <v>177828.50895000002</v>
      </c>
      <c r="U10" s="67"/>
      <c r="V10" s="67">
        <f>158284.39589</f>
        <v>158284.39589000001</v>
      </c>
      <c r="W10" s="67">
        <f>1956.95792+11211.19614+6375.959</f>
        <v>19544.11306</v>
      </c>
      <c r="X10" s="83">
        <f>T10/H10*100</f>
        <v>81.859322184096712</v>
      </c>
      <c r="Y10" s="98" t="s">
        <v>66</v>
      </c>
      <c r="Z10" s="68"/>
      <c r="AA10" s="68"/>
      <c r="AB10" s="68"/>
    </row>
    <row r="11" spans="1:28" s="32" customFormat="1" ht="69.75" customHeight="1" x14ac:dyDescent="0.2">
      <c r="A11" s="80" t="s">
        <v>53</v>
      </c>
      <c r="B11" s="81" t="s">
        <v>54</v>
      </c>
      <c r="C11" s="71">
        <v>2023</v>
      </c>
      <c r="D11" s="71">
        <v>2029</v>
      </c>
      <c r="E11" s="71">
        <v>200</v>
      </c>
      <c r="F11" s="71" t="s">
        <v>55</v>
      </c>
      <c r="G11" s="90">
        <v>763951.7</v>
      </c>
      <c r="H11" s="10">
        <f>K11+J11</f>
        <v>909.75296000000003</v>
      </c>
      <c r="I11" s="10"/>
      <c r="J11" s="49"/>
      <c r="K11" s="49">
        <v>909.75296000000003</v>
      </c>
      <c r="L11" s="10"/>
      <c r="M11" s="10"/>
      <c r="N11" s="10"/>
      <c r="O11" s="10"/>
      <c r="P11" s="10"/>
      <c r="Q11" s="10"/>
      <c r="R11" s="10"/>
      <c r="S11" s="82"/>
      <c r="T11" s="67">
        <f>SUM(V11+W11)</f>
        <v>909.75296000000003</v>
      </c>
      <c r="U11" s="67"/>
      <c r="V11" s="67"/>
      <c r="W11" s="67">
        <v>909.75296000000003</v>
      </c>
      <c r="X11" s="83">
        <f>T11/H11*100</f>
        <v>100</v>
      </c>
      <c r="Y11" s="98" t="s">
        <v>67</v>
      </c>
      <c r="Z11" s="68"/>
      <c r="AA11" s="68"/>
      <c r="AB11" s="68"/>
    </row>
    <row r="12" spans="1:28" s="32" customFormat="1" ht="84" customHeight="1" x14ac:dyDescent="0.2">
      <c r="A12" s="80" t="s">
        <v>64</v>
      </c>
      <c r="B12" s="81" t="s">
        <v>69</v>
      </c>
      <c r="C12" s="71">
        <v>2025</v>
      </c>
      <c r="D12" s="71">
        <v>2027</v>
      </c>
      <c r="E12" s="71">
        <v>20</v>
      </c>
      <c r="F12" s="71" t="s">
        <v>68</v>
      </c>
      <c r="G12" s="90"/>
      <c r="H12" s="10">
        <f>SUM(K12+J12)</f>
        <v>15000</v>
      </c>
      <c r="I12" s="10"/>
      <c r="J12" s="49"/>
      <c r="K12" s="49">
        <v>15000</v>
      </c>
      <c r="L12" s="10">
        <f>SUM(M12+N12+O12)</f>
        <v>50</v>
      </c>
      <c r="M12" s="10"/>
      <c r="N12" s="10"/>
      <c r="O12" s="10">
        <v>50</v>
      </c>
      <c r="P12" s="10"/>
      <c r="Q12" s="10"/>
      <c r="R12" s="10"/>
      <c r="S12" s="82"/>
      <c r="T12" s="67"/>
      <c r="U12" s="67"/>
      <c r="V12" s="67"/>
      <c r="W12" s="67"/>
      <c r="X12" s="83">
        <v>0</v>
      </c>
      <c r="Y12" s="98" t="s">
        <v>70</v>
      </c>
      <c r="Z12" s="68"/>
      <c r="AA12" s="68"/>
      <c r="AB12" s="68"/>
    </row>
    <row r="13" spans="1:28" s="66" customFormat="1" ht="28.5" customHeight="1" x14ac:dyDescent="0.2">
      <c r="A13" s="17"/>
      <c r="B13" s="19" t="s">
        <v>11</v>
      </c>
      <c r="C13" s="18"/>
      <c r="D13" s="18"/>
      <c r="E13" s="18"/>
      <c r="F13" s="18"/>
      <c r="G13" s="18"/>
      <c r="H13" s="6">
        <f>SUM(H9:H12)</f>
        <v>785981.33958000003</v>
      </c>
      <c r="I13" s="6"/>
      <c r="J13" s="6">
        <f>SUM(J9:J10)</f>
        <v>690895.42662000004</v>
      </c>
      <c r="K13" s="6">
        <f>SUM(K9:K12)</f>
        <v>95085.912959999987</v>
      </c>
      <c r="L13" s="6">
        <f>SUM(L9:L12)</f>
        <v>469961.9</v>
      </c>
      <c r="M13" s="6"/>
      <c r="N13" s="6">
        <f>SUM(N9:N12)</f>
        <v>469911.9</v>
      </c>
      <c r="O13" s="6">
        <f>SUM(O9:O12)</f>
        <v>50</v>
      </c>
      <c r="P13" s="6"/>
      <c r="Q13" s="6"/>
      <c r="R13" s="6"/>
      <c r="S13" s="43"/>
      <c r="T13" s="69">
        <f>SUM(T9:T11)</f>
        <v>495281.33556000009</v>
      </c>
      <c r="U13" s="70"/>
      <c r="V13" s="69">
        <f>SUM(V9:V10)</f>
        <v>443173.16213000007</v>
      </c>
      <c r="W13" s="69">
        <f>SUM(W9:W12)</f>
        <v>52108.173429999995</v>
      </c>
      <c r="X13" s="99">
        <f>T13/H13*100</f>
        <v>63.014388589003964</v>
      </c>
      <c r="Y13" s="64"/>
      <c r="Z13" s="65"/>
      <c r="AA13" s="65"/>
      <c r="AB13" s="65"/>
    </row>
    <row r="14" spans="1:28" s="66" customFormat="1" ht="28.5" customHeight="1" x14ac:dyDescent="0.2">
      <c r="A14" s="17" t="s">
        <v>21</v>
      </c>
      <c r="B14" s="125" t="s">
        <v>80</v>
      </c>
      <c r="C14" s="126"/>
      <c r="D14" s="126"/>
      <c r="E14" s="126"/>
      <c r="F14" s="126"/>
      <c r="G14" s="126"/>
      <c r="H14" s="126"/>
      <c r="I14" s="126"/>
      <c r="J14" s="126"/>
      <c r="K14" s="126"/>
      <c r="L14" s="126"/>
      <c r="M14" s="126"/>
      <c r="N14" s="126"/>
      <c r="O14" s="126"/>
      <c r="P14" s="126"/>
      <c r="Q14" s="126"/>
      <c r="R14" s="126"/>
      <c r="S14" s="127"/>
      <c r="T14" s="64"/>
      <c r="U14" s="64"/>
      <c r="V14" s="64"/>
      <c r="W14" s="64"/>
      <c r="X14" s="64"/>
      <c r="Y14" s="64"/>
      <c r="Z14" s="65"/>
      <c r="AA14" s="65"/>
      <c r="AB14" s="65"/>
    </row>
    <row r="15" spans="1:28" s="66" customFormat="1" ht="28.5" customHeight="1" x14ac:dyDescent="0.2">
      <c r="A15" s="28"/>
      <c r="B15" s="108" t="s">
        <v>81</v>
      </c>
      <c r="C15" s="109"/>
      <c r="D15" s="109"/>
      <c r="E15" s="109"/>
      <c r="F15" s="109"/>
      <c r="G15" s="109"/>
      <c r="H15" s="110"/>
      <c r="I15" s="111"/>
      <c r="J15" s="111"/>
      <c r="K15" s="111"/>
      <c r="L15" s="111"/>
      <c r="M15" s="111"/>
      <c r="N15" s="111"/>
      <c r="O15" s="111"/>
      <c r="P15" s="111"/>
      <c r="Q15" s="111"/>
      <c r="R15" s="111"/>
      <c r="S15" s="112"/>
      <c r="T15" s="64"/>
      <c r="U15" s="64"/>
      <c r="V15" s="64"/>
      <c r="W15" s="64"/>
      <c r="X15" s="64"/>
      <c r="Y15" s="64"/>
      <c r="Z15" s="65"/>
      <c r="AA15" s="65"/>
      <c r="AB15" s="65"/>
    </row>
    <row r="16" spans="1:28" s="66" customFormat="1" ht="67.5" customHeight="1" x14ac:dyDescent="0.2">
      <c r="A16" s="17" t="s">
        <v>34</v>
      </c>
      <c r="B16" s="79" t="s">
        <v>82</v>
      </c>
      <c r="C16" s="18">
        <v>2026</v>
      </c>
      <c r="D16" s="18">
        <v>2027</v>
      </c>
      <c r="E16" s="18">
        <v>515.4</v>
      </c>
      <c r="F16" s="18" t="s">
        <v>83</v>
      </c>
      <c r="G16" s="9">
        <v>126.9</v>
      </c>
      <c r="H16" s="10"/>
      <c r="I16" s="10"/>
      <c r="J16" s="10"/>
      <c r="K16" s="10"/>
      <c r="L16" s="10">
        <f>O16+N16</f>
        <v>32701.200000000001</v>
      </c>
      <c r="M16" s="10"/>
      <c r="N16" s="10">
        <v>31719.200000000001</v>
      </c>
      <c r="O16" s="10">
        <v>982</v>
      </c>
      <c r="P16" s="10">
        <f>S16+R16</f>
        <v>32701.200000000001</v>
      </c>
      <c r="Q16" s="10"/>
      <c r="R16" s="10">
        <v>31719.200000000001</v>
      </c>
      <c r="S16" s="106">
        <v>982</v>
      </c>
      <c r="T16" s="67"/>
      <c r="U16" s="67"/>
      <c r="V16" s="67"/>
      <c r="W16" s="67"/>
      <c r="X16" s="83">
        <f>T16/(L16+P16)*100</f>
        <v>0</v>
      </c>
      <c r="Y16" s="72" t="s">
        <v>84</v>
      </c>
      <c r="Z16" s="65"/>
      <c r="AA16" s="65"/>
      <c r="AB16" s="65"/>
    </row>
    <row r="17" spans="1:28" s="66" customFormat="1" ht="39" customHeight="1" x14ac:dyDescent="0.2">
      <c r="A17" s="26"/>
      <c r="B17" s="113" t="s">
        <v>11</v>
      </c>
      <c r="C17" s="27"/>
      <c r="D17" s="27"/>
      <c r="E17" s="27"/>
      <c r="F17" s="27"/>
      <c r="G17" s="27"/>
      <c r="H17" s="4"/>
      <c r="I17" s="4"/>
      <c r="J17" s="4"/>
      <c r="K17" s="4"/>
      <c r="L17" s="4">
        <f>SUM(L16:L16)</f>
        <v>32701.200000000001</v>
      </c>
      <c r="M17" s="4"/>
      <c r="N17" s="4">
        <f>SUM(N16:N16)</f>
        <v>31719.200000000001</v>
      </c>
      <c r="O17" s="4">
        <f>SUM(O16:O16)</f>
        <v>982</v>
      </c>
      <c r="P17" s="4">
        <f>SUM(P16:P16)</f>
        <v>32701.200000000001</v>
      </c>
      <c r="Q17" s="4"/>
      <c r="R17" s="4">
        <f>SUM(R16:R16)</f>
        <v>31719.200000000001</v>
      </c>
      <c r="S17" s="44">
        <f>SUM(S16:S16)</f>
        <v>982</v>
      </c>
      <c r="T17" s="64"/>
      <c r="U17" s="64"/>
      <c r="V17" s="64"/>
      <c r="W17" s="64"/>
      <c r="X17" s="55"/>
      <c r="Y17" s="64"/>
      <c r="Z17" s="65"/>
      <c r="AA17" s="65"/>
      <c r="AB17" s="65"/>
    </row>
    <row r="18" spans="1:28" s="66" customFormat="1" ht="15" customHeight="1" x14ac:dyDescent="0.2">
      <c r="A18" s="17" t="s">
        <v>85</v>
      </c>
      <c r="B18" s="144" t="s">
        <v>20</v>
      </c>
      <c r="C18" s="142"/>
      <c r="D18" s="142"/>
      <c r="E18" s="142"/>
      <c r="F18" s="142"/>
      <c r="G18" s="142"/>
      <c r="H18" s="145"/>
      <c r="I18" s="145"/>
      <c r="J18" s="145"/>
      <c r="K18" s="145"/>
      <c r="L18" s="145"/>
      <c r="M18" s="145"/>
      <c r="N18" s="145"/>
      <c r="O18" s="145"/>
      <c r="P18" s="145"/>
      <c r="Q18" s="145"/>
      <c r="R18" s="145"/>
      <c r="S18" s="146"/>
      <c r="T18" s="64"/>
      <c r="U18" s="64"/>
      <c r="V18" s="64"/>
      <c r="W18" s="64"/>
      <c r="X18" s="55"/>
      <c r="Y18" s="64"/>
      <c r="Z18" s="65"/>
      <c r="AA18" s="65"/>
      <c r="AB18" s="65"/>
    </row>
    <row r="19" spans="1:28" s="66" customFormat="1" ht="13.5" customHeight="1" x14ac:dyDescent="0.25">
      <c r="A19" s="73"/>
      <c r="B19" s="118" t="s">
        <v>19</v>
      </c>
      <c r="C19" s="119"/>
      <c r="D19" s="119"/>
      <c r="E19" s="119"/>
      <c r="F19" s="119"/>
      <c r="G19" s="119"/>
      <c r="H19" s="4"/>
      <c r="I19" s="4"/>
      <c r="J19" s="4"/>
      <c r="K19" s="4"/>
      <c r="L19" s="4"/>
      <c r="M19" s="4"/>
      <c r="N19" s="4"/>
      <c r="O19" s="4"/>
      <c r="P19" s="4"/>
      <c r="Q19" s="4"/>
      <c r="R19" s="4"/>
      <c r="S19" s="21"/>
      <c r="T19" s="64"/>
      <c r="U19" s="64"/>
      <c r="V19" s="64"/>
      <c r="W19" s="64"/>
      <c r="X19" s="55"/>
      <c r="Y19" s="64"/>
      <c r="Z19" s="65"/>
      <c r="AA19" s="65"/>
      <c r="AB19" s="65"/>
    </row>
    <row r="20" spans="1:28" s="32" customFormat="1" ht="277.5" customHeight="1" x14ac:dyDescent="0.2">
      <c r="A20" s="28" t="s">
        <v>22</v>
      </c>
      <c r="B20" s="79" t="s">
        <v>27</v>
      </c>
      <c r="C20" s="87">
        <v>2020</v>
      </c>
      <c r="D20" s="87">
        <v>2025</v>
      </c>
      <c r="E20" s="87">
        <v>2000</v>
      </c>
      <c r="F20" s="87" t="s">
        <v>28</v>
      </c>
      <c r="G20" s="88">
        <v>652005.69999999995</v>
      </c>
      <c r="H20" s="10">
        <f t="shared" ref="H20" si="0">K20+J20</f>
        <v>300324.98895999999</v>
      </c>
      <c r="I20" s="10"/>
      <c r="J20" s="10">
        <v>283021.13896000001</v>
      </c>
      <c r="K20" s="10">
        <f>2408+7138.026+7757.824</f>
        <v>17303.849999999999</v>
      </c>
      <c r="L20" s="10">
        <f>SUM(N20+O20)</f>
        <v>6397.2</v>
      </c>
      <c r="M20" s="9"/>
      <c r="N20" s="9">
        <v>4491.2</v>
      </c>
      <c r="O20" s="9">
        <v>1906</v>
      </c>
      <c r="P20" s="9"/>
      <c r="Q20" s="9"/>
      <c r="R20" s="9"/>
      <c r="S20" s="21"/>
      <c r="T20" s="74">
        <f>SUM(V20+W20)</f>
        <v>221522.17867000002</v>
      </c>
      <c r="U20" s="74"/>
      <c r="V20" s="67">
        <v>210446.06971000001</v>
      </c>
      <c r="W20" s="74">
        <f>3851.52762+7224.58134</f>
        <v>11076.10896</v>
      </c>
      <c r="X20" s="83">
        <f>T20/(H20+L20)*100</f>
        <v>72.222417106865706</v>
      </c>
      <c r="Y20" s="98" t="s">
        <v>73</v>
      </c>
      <c r="Z20" s="68"/>
      <c r="AA20" s="68"/>
      <c r="AB20" s="68"/>
    </row>
    <row r="21" spans="1:28" s="32" customFormat="1" ht="159.75" customHeight="1" x14ac:dyDescent="0.2">
      <c r="A21" s="114" t="s">
        <v>86</v>
      </c>
      <c r="B21" s="89" t="s">
        <v>37</v>
      </c>
      <c r="C21" s="71">
        <v>2026</v>
      </c>
      <c r="D21" s="71">
        <v>2027</v>
      </c>
      <c r="E21" s="71">
        <v>500</v>
      </c>
      <c r="F21" s="90" t="s">
        <v>39</v>
      </c>
      <c r="G21" s="71" t="s">
        <v>15</v>
      </c>
      <c r="H21" s="10"/>
      <c r="I21" s="10"/>
      <c r="J21" s="10"/>
      <c r="K21" s="10"/>
      <c r="L21" s="10">
        <f t="shared" ref="L21:L23" si="1">M21+N21+O21</f>
        <v>35486.1</v>
      </c>
      <c r="M21" s="10"/>
      <c r="N21" s="9">
        <v>31259.599999999999</v>
      </c>
      <c r="O21" s="9">
        <v>4226.5</v>
      </c>
      <c r="P21" s="9">
        <f t="shared" ref="P21:P23" si="2">Q21+R21+S21</f>
        <v>126827.4</v>
      </c>
      <c r="Q21" s="9"/>
      <c r="R21" s="9">
        <v>118428.9</v>
      </c>
      <c r="S21" s="50">
        <v>8398.5</v>
      </c>
      <c r="T21" s="67">
        <f>SUM(V21+W21)</f>
        <v>0</v>
      </c>
      <c r="U21" s="67"/>
      <c r="V21" s="67">
        <v>0</v>
      </c>
      <c r="W21" s="67">
        <v>0</v>
      </c>
      <c r="X21" s="83">
        <f>T21/(L21+P18)*100</f>
        <v>0</v>
      </c>
      <c r="Y21" s="98" t="s">
        <v>77</v>
      </c>
    </row>
    <row r="22" spans="1:28" s="32" customFormat="1" ht="242.25" customHeight="1" x14ac:dyDescent="0.2">
      <c r="A22" s="80" t="s">
        <v>87</v>
      </c>
      <c r="B22" s="89" t="s">
        <v>38</v>
      </c>
      <c r="C22" s="71">
        <v>2025</v>
      </c>
      <c r="D22" s="71">
        <v>2027</v>
      </c>
      <c r="E22" s="71">
        <v>2000</v>
      </c>
      <c r="F22" s="90" t="s">
        <v>39</v>
      </c>
      <c r="G22" s="101" t="s">
        <v>60</v>
      </c>
      <c r="H22" s="10"/>
      <c r="I22" s="10"/>
      <c r="J22" s="10"/>
      <c r="K22" s="10"/>
      <c r="L22" s="10">
        <f>SUM(N22+O22)</f>
        <v>288395.2</v>
      </c>
      <c r="M22" s="10"/>
      <c r="N22" s="9">
        <v>274529.7</v>
      </c>
      <c r="O22" s="9">
        <v>13865.5</v>
      </c>
      <c r="P22" s="9">
        <f t="shared" si="2"/>
        <v>381958.6</v>
      </c>
      <c r="Q22" s="9"/>
      <c r="R22" s="9">
        <v>364788.1</v>
      </c>
      <c r="S22" s="50">
        <v>17170.5</v>
      </c>
      <c r="T22" s="74">
        <f>SUM(V22+W22)</f>
        <v>0</v>
      </c>
      <c r="U22" s="74"/>
      <c r="V22" s="74">
        <v>0</v>
      </c>
      <c r="W22" s="74">
        <v>0</v>
      </c>
      <c r="X22" s="83">
        <f>T22/(L22+P22)*100</f>
        <v>0</v>
      </c>
      <c r="Y22" s="98" t="s">
        <v>78</v>
      </c>
    </row>
    <row r="23" spans="1:28" s="32" customFormat="1" ht="104.25" customHeight="1" x14ac:dyDescent="0.2">
      <c r="A23" s="71" t="s">
        <v>88</v>
      </c>
      <c r="B23" s="91" t="s">
        <v>44</v>
      </c>
      <c r="C23" s="18">
        <v>2026</v>
      </c>
      <c r="D23" s="18">
        <v>2027</v>
      </c>
      <c r="E23" s="18">
        <v>50</v>
      </c>
      <c r="F23" s="18" t="s">
        <v>33</v>
      </c>
      <c r="G23" s="101" t="s">
        <v>61</v>
      </c>
      <c r="H23" s="10"/>
      <c r="I23" s="10"/>
      <c r="J23" s="10"/>
      <c r="K23" s="10"/>
      <c r="L23" s="10">
        <f t="shared" si="1"/>
        <v>36920</v>
      </c>
      <c r="M23" s="10"/>
      <c r="N23" s="9">
        <v>35145</v>
      </c>
      <c r="O23" s="9">
        <v>1775</v>
      </c>
      <c r="P23" s="9">
        <f t="shared" si="2"/>
        <v>45790.1</v>
      </c>
      <c r="Q23" s="9"/>
      <c r="R23" s="9">
        <v>42340.1</v>
      </c>
      <c r="S23" s="50">
        <v>3450</v>
      </c>
      <c r="T23" s="92"/>
      <c r="U23" s="92"/>
      <c r="V23" s="86">
        <v>0</v>
      </c>
      <c r="W23" s="86">
        <v>0</v>
      </c>
      <c r="X23" s="86">
        <f>T23/(L23+P23)*100</f>
        <v>0</v>
      </c>
      <c r="Y23" s="98" t="s">
        <v>79</v>
      </c>
    </row>
    <row r="24" spans="1:28" s="32" customFormat="1" ht="219" customHeight="1" x14ac:dyDescent="0.2">
      <c r="A24" s="17" t="s">
        <v>89</v>
      </c>
      <c r="B24" s="79" t="s">
        <v>51</v>
      </c>
      <c r="C24" s="18">
        <v>2024</v>
      </c>
      <c r="D24" s="18">
        <v>2025</v>
      </c>
      <c r="E24" s="18">
        <v>7.8</v>
      </c>
      <c r="F24" s="93" t="s">
        <v>45</v>
      </c>
      <c r="G24" s="10">
        <v>77123.3</v>
      </c>
      <c r="H24" s="9">
        <f>I24+J24+K24</f>
        <v>188356.106</v>
      </c>
      <c r="I24" s="9"/>
      <c r="J24" s="9">
        <v>178529.8</v>
      </c>
      <c r="K24" s="9">
        <f>430+9396.306</f>
        <v>9826.3060000000005</v>
      </c>
      <c r="L24" s="10">
        <f>SUM(N24+O24)</f>
        <v>10000</v>
      </c>
      <c r="M24" s="10"/>
      <c r="N24" s="9">
        <v>9900</v>
      </c>
      <c r="O24" s="9">
        <v>100</v>
      </c>
      <c r="P24" s="9"/>
      <c r="Q24" s="9"/>
      <c r="R24" s="9"/>
      <c r="S24" s="45"/>
      <c r="T24" s="67">
        <f>SUM(V24+W24)</f>
        <v>57666.962209999998</v>
      </c>
      <c r="U24" s="67"/>
      <c r="V24" s="67">
        <v>54783.614079999999</v>
      </c>
      <c r="W24" s="67">
        <v>2883.3481299999999</v>
      </c>
      <c r="X24" s="86">
        <f>T24/H24*100</f>
        <v>30.615923972223126</v>
      </c>
      <c r="Y24" s="72" t="s">
        <v>74</v>
      </c>
    </row>
    <row r="25" spans="1:28" s="32" customFormat="1" ht="78" customHeight="1" x14ac:dyDescent="0.2">
      <c r="A25" s="26" t="s">
        <v>90</v>
      </c>
      <c r="B25" s="79" t="s">
        <v>47</v>
      </c>
      <c r="C25" s="18">
        <v>2023</v>
      </c>
      <c r="D25" s="18">
        <v>2024</v>
      </c>
      <c r="E25" s="18">
        <v>600</v>
      </c>
      <c r="F25" s="93" t="s">
        <v>33</v>
      </c>
      <c r="G25" s="94" t="s">
        <v>58</v>
      </c>
      <c r="H25" s="9">
        <f>SUM(J25+K25)</f>
        <v>5065.3303100000003</v>
      </c>
      <c r="I25" s="9"/>
      <c r="J25" s="9"/>
      <c r="K25" s="9">
        <v>5065.3303100000003</v>
      </c>
      <c r="L25" s="10"/>
      <c r="M25" s="10"/>
      <c r="N25" s="9"/>
      <c r="O25" s="9"/>
      <c r="P25" s="9"/>
      <c r="Q25" s="9"/>
      <c r="R25" s="9"/>
      <c r="S25" s="45"/>
      <c r="T25" s="67">
        <f>SUM(V25+W25)</f>
        <v>5040.2762499999999</v>
      </c>
      <c r="U25" s="67"/>
      <c r="V25" s="67"/>
      <c r="W25" s="67">
        <v>5040.2762499999999</v>
      </c>
      <c r="X25" s="86">
        <f>T25/H25*100</f>
        <v>99.505381515781139</v>
      </c>
      <c r="Y25" s="72" t="s">
        <v>71</v>
      </c>
    </row>
    <row r="26" spans="1:28" s="76" customFormat="1" ht="27" customHeight="1" x14ac:dyDescent="0.25">
      <c r="A26" s="48"/>
      <c r="B26" s="23" t="s">
        <v>11</v>
      </c>
      <c r="C26" s="24"/>
      <c r="D26" s="24"/>
      <c r="E26" s="24"/>
      <c r="F26" s="25"/>
      <c r="G26" s="24"/>
      <c r="H26" s="4">
        <f>SUM(H20:H25)</f>
        <v>493746.42527000001</v>
      </c>
      <c r="I26" s="4"/>
      <c r="J26" s="4">
        <f>SUM(J20:J25)</f>
        <v>461550.93896</v>
      </c>
      <c r="K26" s="4">
        <f>SUM(K20:K25)</f>
        <v>32195.48631</v>
      </c>
      <c r="L26" s="6">
        <f>SUM(L20:L24)</f>
        <v>377198.5</v>
      </c>
      <c r="M26" s="6"/>
      <c r="N26" s="4">
        <f>SUM(N20:N24)</f>
        <v>355325.5</v>
      </c>
      <c r="O26" s="4">
        <f>SUM(O20:O24)</f>
        <v>21873</v>
      </c>
      <c r="P26" s="4">
        <f>SUM(P20:P24)</f>
        <v>554576.1</v>
      </c>
      <c r="Q26" s="4"/>
      <c r="R26" s="4">
        <f>SUM(R20:R24)</f>
        <v>525557.1</v>
      </c>
      <c r="S26" s="44">
        <f>SUM(S20:S24)</f>
        <v>29019</v>
      </c>
      <c r="T26" s="44">
        <f>SUM(T20:T25)</f>
        <v>284229.41713000002</v>
      </c>
      <c r="U26" s="75"/>
      <c r="V26" s="44">
        <f t="shared" ref="V26" si="3">SUM(V20:V24)</f>
        <v>265229.68379000004</v>
      </c>
      <c r="W26" s="44">
        <f>SUM(W20:W25)</f>
        <v>18999.733339999999</v>
      </c>
      <c r="X26" s="100">
        <f>T26/H26*100</f>
        <v>57.565868345187951</v>
      </c>
      <c r="Y26" s="75"/>
    </row>
    <row r="27" spans="1:28" s="32" customFormat="1" ht="22.5" customHeight="1" x14ac:dyDescent="0.2">
      <c r="A27" s="17">
        <v>4</v>
      </c>
      <c r="B27" s="144" t="s">
        <v>30</v>
      </c>
      <c r="C27" s="141"/>
      <c r="D27" s="141"/>
      <c r="E27" s="141"/>
      <c r="F27" s="141"/>
      <c r="G27" s="141"/>
      <c r="H27" s="142"/>
      <c r="I27" s="142"/>
      <c r="J27" s="142"/>
      <c r="K27" s="142"/>
      <c r="L27" s="142"/>
      <c r="M27" s="142"/>
      <c r="N27" s="142"/>
      <c r="O27" s="142"/>
      <c r="P27" s="142"/>
      <c r="Q27" s="142"/>
      <c r="R27" s="142"/>
      <c r="S27" s="143"/>
      <c r="T27" s="46"/>
      <c r="U27" s="46"/>
      <c r="V27" s="46"/>
      <c r="W27" s="46"/>
      <c r="X27" s="46"/>
      <c r="Y27" s="46"/>
    </row>
    <row r="28" spans="1:28" s="32" customFormat="1" ht="186" customHeight="1" x14ac:dyDescent="0.2">
      <c r="A28" s="80" t="s">
        <v>23</v>
      </c>
      <c r="B28" s="89" t="s">
        <v>29</v>
      </c>
      <c r="C28" s="71">
        <v>2024</v>
      </c>
      <c r="D28" s="71">
        <v>2025</v>
      </c>
      <c r="E28" s="71">
        <v>40</v>
      </c>
      <c r="F28" s="90" t="s">
        <v>36</v>
      </c>
      <c r="G28" s="90">
        <v>422194.3</v>
      </c>
      <c r="H28" s="10">
        <f>J28+K28</f>
        <v>424540.40033999999</v>
      </c>
      <c r="I28" s="10"/>
      <c r="J28" s="10">
        <v>399296.99</v>
      </c>
      <c r="K28" s="10">
        <f>4227.44192+17068.6+3947.36842</f>
        <v>25243.410339999999</v>
      </c>
      <c r="L28" s="10"/>
      <c r="M28" s="10"/>
      <c r="N28" s="10"/>
      <c r="O28" s="10"/>
      <c r="P28" s="9"/>
      <c r="Q28" s="9"/>
      <c r="R28" s="9"/>
      <c r="S28" s="45"/>
      <c r="T28" s="57">
        <f>SUM(V28+W28)</f>
        <v>362005.10748000001</v>
      </c>
      <c r="U28" s="52"/>
      <c r="V28" s="52">
        <v>341221.63224000001</v>
      </c>
      <c r="W28" s="52">
        <f>2824.44192+14011.6649+3947.36842</f>
        <v>20783.47524</v>
      </c>
      <c r="X28" s="83">
        <f>T28/H28*100</f>
        <v>85.269884135899048</v>
      </c>
      <c r="Y28" s="98" t="s">
        <v>75</v>
      </c>
    </row>
    <row r="29" spans="1:28" s="32" customFormat="1" ht="27" customHeight="1" x14ac:dyDescent="0.2">
      <c r="A29" s="77"/>
      <c r="B29" s="102" t="s">
        <v>11</v>
      </c>
      <c r="C29" s="78"/>
      <c r="D29" s="78"/>
      <c r="E29" s="78"/>
      <c r="F29" s="78"/>
      <c r="G29" s="78"/>
      <c r="H29" s="6">
        <f>SUM(H28:H28)</f>
        <v>424540.40033999999</v>
      </c>
      <c r="I29" s="6"/>
      <c r="J29" s="6">
        <f>SUM(J28:J28)</f>
        <v>399296.99</v>
      </c>
      <c r="K29" s="6">
        <f>SUM(K28:K28)</f>
        <v>25243.410339999999</v>
      </c>
      <c r="L29" s="6"/>
      <c r="M29" s="6"/>
      <c r="N29" s="6"/>
      <c r="O29" s="6"/>
      <c r="P29" s="6"/>
      <c r="Q29" s="10"/>
      <c r="R29" s="9"/>
      <c r="S29" s="45"/>
      <c r="T29" s="57">
        <f>SUM(T28)</f>
        <v>362005.10748000001</v>
      </c>
      <c r="U29" s="57"/>
      <c r="V29" s="57">
        <f t="shared" ref="V29:W29" si="4">SUM(V28)</f>
        <v>341221.63224000001</v>
      </c>
      <c r="W29" s="57">
        <f t="shared" si="4"/>
        <v>20783.47524</v>
      </c>
      <c r="X29" s="99">
        <f>T29/H29*100</f>
        <v>85.269884135899048</v>
      </c>
      <c r="Y29" s="46"/>
    </row>
    <row r="30" spans="1:28" s="32" customFormat="1" ht="17.25" hidden="1" customHeight="1" x14ac:dyDescent="0.2">
      <c r="A30" s="27">
        <v>5</v>
      </c>
      <c r="B30" s="123" t="s">
        <v>40</v>
      </c>
      <c r="C30" s="141"/>
      <c r="D30" s="141"/>
      <c r="E30" s="141"/>
      <c r="F30" s="141"/>
      <c r="G30" s="141"/>
      <c r="H30" s="142"/>
      <c r="I30" s="142"/>
      <c r="J30" s="142"/>
      <c r="K30" s="142"/>
      <c r="L30" s="142"/>
      <c r="M30" s="142"/>
      <c r="N30" s="142"/>
      <c r="O30" s="142"/>
      <c r="P30" s="142"/>
      <c r="Q30" s="142"/>
      <c r="R30" s="142"/>
      <c r="S30" s="143"/>
      <c r="T30" s="46"/>
      <c r="U30" s="46"/>
      <c r="V30" s="46"/>
      <c r="W30" s="46"/>
      <c r="X30" s="46"/>
      <c r="Y30" s="46"/>
    </row>
    <row r="31" spans="1:28" s="47" customFormat="1" ht="87.75" hidden="1" customHeight="1" x14ac:dyDescent="0.2">
      <c r="A31" s="55" t="s">
        <v>31</v>
      </c>
      <c r="B31" s="103" t="s">
        <v>41</v>
      </c>
      <c r="C31" s="104">
        <v>2024</v>
      </c>
      <c r="D31" s="105">
        <v>2026</v>
      </c>
      <c r="E31" s="104">
        <v>30</v>
      </c>
      <c r="F31" s="104" t="s">
        <v>42</v>
      </c>
      <c r="G31" s="18" t="s">
        <v>15</v>
      </c>
      <c r="H31" s="10">
        <f>K31+J31</f>
        <v>1329</v>
      </c>
      <c r="I31" s="10"/>
      <c r="J31" s="10"/>
      <c r="K31" s="10">
        <v>1329</v>
      </c>
      <c r="L31" s="10"/>
      <c r="M31" s="10"/>
      <c r="N31" s="10"/>
      <c r="O31" s="10"/>
      <c r="P31" s="10"/>
      <c r="Q31" s="10"/>
      <c r="R31" s="10"/>
      <c r="S31" s="106"/>
      <c r="T31" s="52"/>
      <c r="U31" s="46"/>
      <c r="V31" s="46"/>
      <c r="W31" s="52"/>
      <c r="X31" s="104">
        <f>T31/H31*100</f>
        <v>0</v>
      </c>
      <c r="Y31" s="103" t="s">
        <v>50</v>
      </c>
      <c r="Z31" s="32"/>
      <c r="AA31" s="32"/>
      <c r="AB31" s="32"/>
    </row>
    <row r="32" spans="1:28" s="59" customFormat="1" ht="25.5" hidden="1" customHeight="1" x14ac:dyDescent="0.25">
      <c r="A32" s="27"/>
      <c r="B32" s="36" t="s">
        <v>11</v>
      </c>
      <c r="C32" s="27"/>
      <c r="D32" s="27"/>
      <c r="E32" s="27"/>
      <c r="F32" s="27"/>
      <c r="G32" s="27"/>
      <c r="H32" s="6">
        <f>SUM(H31:H31)</f>
        <v>1329</v>
      </c>
      <c r="I32" s="6"/>
      <c r="J32" s="6"/>
      <c r="K32" s="6">
        <f>SUM(K31:K31)</f>
        <v>1329</v>
      </c>
      <c r="L32" s="6"/>
      <c r="M32" s="6"/>
      <c r="N32" s="6"/>
      <c r="O32" s="6"/>
      <c r="P32" s="6"/>
      <c r="Q32" s="6"/>
      <c r="R32" s="6"/>
      <c r="S32" s="43"/>
      <c r="T32" s="57"/>
      <c r="U32" s="57"/>
      <c r="V32" s="57"/>
      <c r="W32" s="57"/>
      <c r="X32" s="60">
        <f>SUM(X31)</f>
        <v>0</v>
      </c>
      <c r="Y32" s="58"/>
    </row>
    <row r="33" spans="1:25" s="32" customFormat="1" ht="18" customHeight="1" x14ac:dyDescent="0.2">
      <c r="A33" s="27" t="s">
        <v>91</v>
      </c>
      <c r="B33" s="130" t="s">
        <v>48</v>
      </c>
      <c r="C33" s="131"/>
      <c r="D33" s="131"/>
      <c r="E33" s="131"/>
      <c r="F33" s="131"/>
      <c r="G33" s="131"/>
      <c r="H33" s="131"/>
      <c r="I33" s="131"/>
      <c r="J33" s="131"/>
      <c r="K33" s="131"/>
      <c r="L33" s="131"/>
      <c r="M33" s="131"/>
      <c r="N33" s="131"/>
      <c r="O33" s="131"/>
      <c r="P33" s="131"/>
      <c r="Q33" s="131"/>
      <c r="R33" s="131"/>
      <c r="S33" s="131"/>
      <c r="T33" s="131"/>
      <c r="U33" s="131"/>
      <c r="V33" s="131"/>
      <c r="W33" s="131"/>
      <c r="X33" s="131"/>
      <c r="Y33" s="132"/>
    </row>
    <row r="34" spans="1:25" s="32" customFormat="1" ht="196.5" customHeight="1" x14ac:dyDescent="0.2">
      <c r="A34" s="53" t="s">
        <v>31</v>
      </c>
      <c r="B34" s="61" t="s">
        <v>62</v>
      </c>
      <c r="C34" s="27">
        <v>2023</v>
      </c>
      <c r="D34" s="27">
        <v>2025</v>
      </c>
      <c r="E34" s="27">
        <v>0.85</v>
      </c>
      <c r="F34" s="54" t="s">
        <v>49</v>
      </c>
      <c r="G34" s="93" t="s">
        <v>15</v>
      </c>
      <c r="H34" s="10">
        <f>K34+J34</f>
        <v>1125.1322</v>
      </c>
      <c r="I34" s="6"/>
      <c r="J34" s="10"/>
      <c r="K34" s="10">
        <v>1125.1322</v>
      </c>
      <c r="L34" s="6"/>
      <c r="M34" s="6"/>
      <c r="N34" s="6"/>
      <c r="O34" s="6"/>
      <c r="P34" s="6"/>
      <c r="Q34" s="6"/>
      <c r="R34" s="6"/>
      <c r="S34" s="43"/>
      <c r="T34" s="57">
        <f>SUM(V34+W34)</f>
        <v>1125.1322</v>
      </c>
      <c r="U34" s="51"/>
      <c r="V34" s="51"/>
      <c r="W34" s="52">
        <v>1125.1322</v>
      </c>
      <c r="X34" s="62">
        <f>T34/H34*100</f>
        <v>100</v>
      </c>
      <c r="Y34" s="107" t="s">
        <v>76</v>
      </c>
    </row>
    <row r="35" spans="1:25" s="59" customFormat="1" ht="30" customHeight="1" x14ac:dyDescent="0.25">
      <c r="A35" s="53"/>
      <c r="B35" s="36" t="s">
        <v>11</v>
      </c>
      <c r="C35" s="27"/>
      <c r="D35" s="27"/>
      <c r="E35" s="27"/>
      <c r="F35" s="54"/>
      <c r="G35" s="56"/>
      <c r="H35" s="6">
        <f>SUM(H34:H34)</f>
        <v>1125.1322</v>
      </c>
      <c r="I35" s="6"/>
      <c r="J35" s="6">
        <f>SUM(J34)</f>
        <v>0</v>
      </c>
      <c r="K35" s="6">
        <f>SUM(K34)</f>
        <v>1125.1322</v>
      </c>
      <c r="L35" s="6"/>
      <c r="M35" s="6"/>
      <c r="N35" s="6"/>
      <c r="O35" s="6"/>
      <c r="P35" s="6"/>
      <c r="Q35" s="6"/>
      <c r="R35" s="6"/>
      <c r="S35" s="43"/>
      <c r="T35" s="57">
        <f>SUM(T34:T34)</f>
        <v>1125.1322</v>
      </c>
      <c r="U35" s="57"/>
      <c r="V35" s="57"/>
      <c r="W35" s="57">
        <f>SUM(W34)</f>
        <v>1125.1322</v>
      </c>
      <c r="X35" s="63">
        <f>T35/H35*100</f>
        <v>100</v>
      </c>
      <c r="Y35" s="58"/>
    </row>
    <row r="36" spans="1:25" s="66" customFormat="1" ht="13.5" x14ac:dyDescent="0.2">
      <c r="A36" s="17"/>
      <c r="B36" s="37" t="s">
        <v>16</v>
      </c>
      <c r="C36" s="27"/>
      <c r="D36" s="27"/>
      <c r="E36" s="27"/>
      <c r="F36" s="27"/>
      <c r="G36" s="27"/>
      <c r="H36" s="6">
        <f>H13+H17+H26+H29+H35</f>
        <v>1705393.29739</v>
      </c>
      <c r="I36" s="6"/>
      <c r="J36" s="6">
        <f t="shared" ref="J36:W36" si="5">J13+J17+J26+J29+J35</f>
        <v>1551743.35558</v>
      </c>
      <c r="K36" s="6">
        <f t="shared" si="5"/>
        <v>153649.94180999999</v>
      </c>
      <c r="L36" s="6">
        <f t="shared" si="5"/>
        <v>879861.60000000009</v>
      </c>
      <c r="M36" s="6"/>
      <c r="N36" s="6">
        <f t="shared" si="5"/>
        <v>856956.60000000009</v>
      </c>
      <c r="O36" s="6">
        <f t="shared" si="5"/>
        <v>22905</v>
      </c>
      <c r="P36" s="6">
        <f t="shared" si="5"/>
        <v>587277.29999999993</v>
      </c>
      <c r="Q36" s="6"/>
      <c r="R36" s="6">
        <f t="shared" si="5"/>
        <v>557276.29999999993</v>
      </c>
      <c r="S36" s="6">
        <f t="shared" si="5"/>
        <v>30001</v>
      </c>
      <c r="T36" s="6">
        <f>T13+T17+T26+T29+T35</f>
        <v>1142640.9923700003</v>
      </c>
      <c r="U36" s="6"/>
      <c r="V36" s="6">
        <f t="shared" si="5"/>
        <v>1049624.4781600002</v>
      </c>
      <c r="W36" s="6">
        <f t="shared" si="5"/>
        <v>93016.514209999994</v>
      </c>
      <c r="X36" s="63">
        <f>T36/H36*100</f>
        <v>67.001611541381251</v>
      </c>
      <c r="Y36" s="64"/>
    </row>
    <row r="37" spans="1:25" x14ac:dyDescent="0.25">
      <c r="A37" s="38"/>
      <c r="B37" s="8"/>
      <c r="C37" s="8"/>
      <c r="D37" s="8"/>
      <c r="E37" s="39"/>
      <c r="F37" s="8"/>
      <c r="G37" s="8"/>
      <c r="H37" s="40"/>
      <c r="I37" s="40"/>
      <c r="J37" s="8"/>
      <c r="K37" s="8"/>
      <c r="L37" s="7"/>
      <c r="M37" s="7"/>
      <c r="N37" s="8"/>
      <c r="O37" s="8"/>
      <c r="P37" s="7"/>
      <c r="Q37" s="7"/>
      <c r="R37" s="8"/>
      <c r="S37" s="41"/>
    </row>
    <row r="38" spans="1:25" x14ac:dyDescent="0.25">
      <c r="A38" s="11"/>
      <c r="B38" s="1"/>
      <c r="C38" s="1"/>
      <c r="D38" s="1"/>
      <c r="E38" s="1"/>
      <c r="F38" s="1"/>
      <c r="G38" s="1"/>
      <c r="H38" s="1"/>
      <c r="I38" s="1"/>
      <c r="J38" s="1"/>
      <c r="K38" s="1"/>
      <c r="L38" s="5"/>
      <c r="M38" s="5"/>
      <c r="N38" s="5"/>
      <c r="O38" s="5"/>
      <c r="P38" s="1"/>
      <c r="Q38" s="1"/>
      <c r="R38" s="1"/>
      <c r="S38" s="14"/>
    </row>
    <row r="39" spans="1:25" x14ac:dyDescent="0.25">
      <c r="A39" s="11"/>
      <c r="B39" s="1"/>
      <c r="C39" s="1"/>
      <c r="D39" s="1"/>
      <c r="E39" s="1"/>
      <c r="F39" s="1"/>
      <c r="G39" s="1"/>
      <c r="H39" s="1"/>
      <c r="I39" s="1"/>
      <c r="J39" s="1"/>
      <c r="K39" s="1"/>
      <c r="L39" s="5"/>
      <c r="M39" s="5"/>
      <c r="N39" s="5"/>
      <c r="O39" s="5"/>
      <c r="P39" s="1"/>
      <c r="Q39" s="1"/>
      <c r="R39" s="1"/>
      <c r="S39" s="14"/>
    </row>
    <row r="40" spans="1:25" x14ac:dyDescent="0.25">
      <c r="A40" s="11"/>
      <c r="B40" s="1"/>
      <c r="C40" s="1"/>
      <c r="D40" s="1"/>
      <c r="E40" s="1"/>
      <c r="F40" s="1"/>
      <c r="G40" s="1"/>
      <c r="H40" s="1"/>
      <c r="I40" s="1"/>
      <c r="J40" s="1"/>
      <c r="K40" s="1"/>
      <c r="L40" s="5"/>
      <c r="M40" s="5"/>
      <c r="N40" s="5"/>
      <c r="O40" s="5"/>
      <c r="P40" s="1"/>
      <c r="Q40" s="1"/>
      <c r="R40" s="1"/>
      <c r="S40" s="14"/>
    </row>
  </sheetData>
  <autoFilter ref="A6:S36">
    <filterColumn colId="2" showButton="0"/>
    <filterColumn colId="7" showButton="0"/>
    <filterColumn colId="8" hiddenButton="1" showButton="0"/>
    <filterColumn colId="9" showButton="0"/>
    <filterColumn colId="11" showButton="0"/>
    <filterColumn colId="12" hiddenButton="1" showButton="0"/>
    <filterColumn colId="13" showButton="0"/>
    <filterColumn colId="15" showButton="0"/>
    <filterColumn colId="16" hiddenButton="1" showButton="0"/>
    <filterColumn colId="17" showButton="0"/>
  </autoFilter>
  <mergeCells count="22">
    <mergeCell ref="X6:X7"/>
    <mergeCell ref="B33:Y33"/>
    <mergeCell ref="L1:S1"/>
    <mergeCell ref="L2:S2"/>
    <mergeCell ref="A3:L3"/>
    <mergeCell ref="A4:L4"/>
    <mergeCell ref="C6:D6"/>
    <mergeCell ref="H6:K6"/>
    <mergeCell ref="L6:O6"/>
    <mergeCell ref="P6:S6"/>
    <mergeCell ref="A6:A7"/>
    <mergeCell ref="B6:B7"/>
    <mergeCell ref="E6:E7"/>
    <mergeCell ref="B30:S30"/>
    <mergeCell ref="B27:S27"/>
    <mergeCell ref="B18:S18"/>
    <mergeCell ref="T6:W6"/>
    <mergeCell ref="B19:G19"/>
    <mergeCell ref="B8:S8"/>
    <mergeCell ref="G6:G7"/>
    <mergeCell ref="F6:F7"/>
    <mergeCell ref="B14:S14"/>
  </mergeCells>
  <pageMargins left="0" right="0" top="0.19685039370078741" bottom="0" header="0.31496062992125984" footer="0.19685039370078741"/>
  <pageSetup paperSize="9" scale="50" orientation="landscape" r:id="rId1"/>
  <colBreaks count="1" manualBreakCount="1">
    <brk id="2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60" workbookViewId="0"/>
  </sheetViews>
  <sheetFormatPr defaultRowHeight="15"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Лист3</vt:lpstr>
    </vt:vector>
  </TitlesOfParts>
  <Company>MultiDVD Team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Билоус Светлана Анатольевна</cp:lastModifiedBy>
  <cp:lastPrinted>2025-11-20T07:45:03Z</cp:lastPrinted>
  <dcterms:created xsi:type="dcterms:W3CDTF">2017-03-29T08:26:35Z</dcterms:created>
  <dcterms:modified xsi:type="dcterms:W3CDTF">2025-12-15T10:34:16Z</dcterms:modified>
</cp:coreProperties>
</file>