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1920" windowWidth="19425" windowHeight="775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Лист1!$A$6:$S$34</definedName>
    <definedName name="_xlnm.Print_Area" localSheetId="0">Лист1!$A$1:$AB$35</definedName>
  </definedNames>
  <calcPr calcId="144525"/>
</workbook>
</file>

<file path=xl/calcChain.xml><?xml version="1.0" encoding="utf-8"?>
<calcChain xmlns="http://schemas.openxmlformats.org/spreadsheetml/2006/main">
  <c r="X11" i="1" l="1"/>
  <c r="W24" i="1" l="1"/>
  <c r="V24" i="1"/>
  <c r="T24" i="1"/>
  <c r="W33" i="1" l="1"/>
  <c r="T32" i="1"/>
  <c r="T33" i="1" s="1"/>
  <c r="K33" i="1"/>
  <c r="J33" i="1"/>
  <c r="H32" i="1" l="1"/>
  <c r="X32" i="1" s="1"/>
  <c r="X33" i="1" s="1"/>
  <c r="H33" i="1" l="1"/>
  <c r="K24" i="1"/>
  <c r="J24" i="1"/>
  <c r="H23" i="1"/>
  <c r="X23" i="1" s="1"/>
  <c r="T18" i="1"/>
  <c r="W11" i="1"/>
  <c r="W34" i="1" s="1"/>
  <c r="V11" i="1"/>
  <c r="T10" i="1"/>
  <c r="T9" i="1"/>
  <c r="T11" i="1" l="1"/>
  <c r="T34" i="1" s="1"/>
  <c r="H18" i="1"/>
  <c r="X18" i="1" s="1"/>
  <c r="H10" i="1"/>
  <c r="X10" i="1" s="1"/>
  <c r="S24" i="1" l="1"/>
  <c r="R24" i="1"/>
  <c r="O24" i="1"/>
  <c r="N24" i="1"/>
  <c r="H22" i="1"/>
  <c r="H24" i="1" l="1"/>
  <c r="X22" i="1"/>
  <c r="L21" i="1"/>
  <c r="P21" i="1" l="1"/>
  <c r="X21" i="1" s="1"/>
  <c r="P20" i="1" l="1"/>
  <c r="L20" i="1"/>
  <c r="P19" i="1"/>
  <c r="L19" i="1"/>
  <c r="X19" i="1" s="1"/>
  <c r="X20" i="1" l="1"/>
  <c r="X24" i="1" s="1"/>
  <c r="P24" i="1"/>
  <c r="L24" i="1"/>
  <c r="K27" i="1" l="1"/>
  <c r="J27" i="1"/>
  <c r="K30" i="1"/>
  <c r="H29" i="1"/>
  <c r="H30" i="1" l="1"/>
  <c r="X29" i="1"/>
  <c r="X30" i="1" s="1"/>
  <c r="K11" i="1"/>
  <c r="K34" i="1" s="1"/>
  <c r="J11" i="1"/>
  <c r="J34" i="1" s="1"/>
  <c r="H9" i="1" l="1"/>
  <c r="X9" i="1" s="1"/>
  <c r="H26" i="1" l="1"/>
  <c r="X26" i="1" s="1"/>
  <c r="X27" i="1" s="1"/>
  <c r="X34" i="1" s="1"/>
  <c r="P14" i="1" l="1"/>
  <c r="L14" i="1"/>
  <c r="X14" i="1" s="1"/>
  <c r="S15" i="1"/>
  <c r="S34" i="1" s="1"/>
  <c r="N15" i="1"/>
  <c r="N34" i="1" s="1"/>
  <c r="O15" i="1"/>
  <c r="O34" i="1" s="1"/>
  <c r="R15" i="1"/>
  <c r="R34" i="1" s="1"/>
  <c r="P15" i="1" l="1"/>
  <c r="P34" i="1" s="1"/>
  <c r="L15" i="1"/>
  <c r="L34" i="1" s="1"/>
  <c r="H11" i="1"/>
  <c r="H27" i="1" l="1"/>
  <c r="H34" i="1" s="1"/>
</calcChain>
</file>

<file path=xl/sharedStrings.xml><?xml version="1.0" encoding="utf-8"?>
<sst xmlns="http://schemas.openxmlformats.org/spreadsheetml/2006/main" count="110" uniqueCount="85">
  <si>
    <t>№ п/п</t>
  </si>
  <si>
    <t>Наименование строек и объектов</t>
  </si>
  <si>
    <t>Сроки инвестирования (проектирование, строительство, реконструкция, приобретение)</t>
  </si>
  <si>
    <t>начало</t>
  </si>
  <si>
    <t>завершение</t>
  </si>
  <si>
    <t>Показатель мощности</t>
  </si>
  <si>
    <t>Единицы измерения мощности</t>
  </si>
  <si>
    <t>Стоимость (сметная стоимость по заключению о проверке достоверности сметной стоимости для объектов строительства и реконструкции) (тыс.руб.)</t>
  </si>
  <si>
    <t>Всего</t>
  </si>
  <si>
    <t>Окружной бюджет</t>
  </si>
  <si>
    <t>Бюджет района</t>
  </si>
  <si>
    <t>Итого по программе:</t>
  </si>
  <si>
    <t>1.</t>
  </si>
  <si>
    <t>1.1.</t>
  </si>
  <si>
    <t>1.2.</t>
  </si>
  <si>
    <t>Сметная стоимость не определена</t>
  </si>
  <si>
    <t>ВСЕГО:</t>
  </si>
  <si>
    <t>Муниципальная программа "Развитие образования в Березовском районе"</t>
  </si>
  <si>
    <t>учащ.</t>
  </si>
  <si>
    <t>кв.м./м</t>
  </si>
  <si>
    <t>Подпрограмма "Содействие развитию жилищного строительства"</t>
  </si>
  <si>
    <t>Муниципальная программа "Развитие жилищной сферы в Березовском районе"</t>
  </si>
  <si>
    <t>Средняя школа, пгт. Березово</t>
  </si>
  <si>
    <t>Подпрограмма "Обеспечение равных прав потребителей на получение коммунальных ресурсов"</t>
  </si>
  <si>
    <t>Муниципальная программа "Жилищно-коммунальны комплекс в Березовском районе"</t>
  </si>
  <si>
    <t>2.</t>
  </si>
  <si>
    <t>3.</t>
  </si>
  <si>
    <t>3.1.</t>
  </si>
  <si>
    <t>4.1.</t>
  </si>
  <si>
    <t>Образовательно-культурный комплекс в д. Хулимсунт, Березовского района</t>
  </si>
  <si>
    <t>140/7</t>
  </si>
  <si>
    <t>учащ./мест</t>
  </si>
  <si>
    <t>602773,75 цены 2 кв.2019</t>
  </si>
  <si>
    <t>Капитальные вложения на 2025 год</t>
  </si>
  <si>
    <t>Реконструкция и расширение канализационных сооружений на 2000 куб. м./сут в пгт. Березово</t>
  </si>
  <si>
    <t>куб.м/сут.</t>
  </si>
  <si>
    <t>Приобретение жилых помещений, выплата возмещения за изымаемую недвижимость</t>
  </si>
  <si>
    <t>Спортивный зал имени Руслана Проводникова в пгт. Березово</t>
  </si>
  <si>
    <t>Муниципальная программа "Развитие физической культуры, спорта и молодежной политики в Березовском районе"</t>
  </si>
  <si>
    <t>5.1.</t>
  </si>
  <si>
    <t>Капитальные вложения на 2026 год</t>
  </si>
  <si>
    <t>куб.м/сут</t>
  </si>
  <si>
    <t>2.1.</t>
  </si>
  <si>
    <t>3.2.</t>
  </si>
  <si>
    <t>Федеральный бюджет</t>
  </si>
  <si>
    <t>чел./ч</t>
  </si>
  <si>
    <t>3.3.</t>
  </si>
  <si>
    <t xml:space="preserve">Строительство водоочистных сооружений в п. Светлый </t>
  </si>
  <si>
    <t>3.4.</t>
  </si>
  <si>
    <t>Водоочистные сооружения в пгт. Березово</t>
  </si>
  <si>
    <t>куб.м./сут</t>
  </si>
  <si>
    <t>Сметная стоиомость не определена</t>
  </si>
  <si>
    <t>Муниципальная программа "Безопасность жизнедеятельности на территории Березовского района"</t>
  </si>
  <si>
    <t>Пожарные водоемы в п. Устрем, д. Деминская, д. Шайтанка, д. Пугоры Березовского района (ПИР)</t>
  </si>
  <si>
    <t>м3</t>
  </si>
  <si>
    <t>Капитальные вложения на 2027 год</t>
  </si>
  <si>
    <t>3.5.</t>
  </si>
  <si>
    <t>Водоочистные сооружения в с. Няксимволь</t>
  </si>
  <si>
    <t>МВт</t>
  </si>
  <si>
    <t>Профинасировано в текущем году (кассовые расходы) за счет</t>
  </si>
  <si>
    <t>3.6.</t>
  </si>
  <si>
    <t>Строительство канализационных очистных сооружений в с. Саранпауль (ПИР)</t>
  </si>
  <si>
    <t xml:space="preserve">Муниципальная программа "Современная транспортная система Березовского района" </t>
  </si>
  <si>
    <t>Реконструкция автодороги по ул. Чкалова с заменой участка газопровода низкого давления в  пгт. Березово</t>
  </si>
  <si>
    <t>6.1.</t>
  </si>
  <si>
    <t>км.</t>
  </si>
  <si>
    <r>
      <t xml:space="preserve">% исполнения </t>
    </r>
    <r>
      <rPr>
        <i/>
        <sz val="10"/>
        <color theme="1"/>
        <rFont val="Times New Roman"/>
        <family val="1"/>
        <charset val="204"/>
      </rPr>
      <t>(по состоянию на 17.03.2025 г.)</t>
    </r>
  </si>
  <si>
    <r>
      <t xml:space="preserve">Информация о проведении торгов, заключении контракта, соблюдении условий контракта подрядной организацией, причины низкого исполнения </t>
    </r>
    <r>
      <rPr>
        <b/>
        <i/>
        <sz val="10"/>
        <color theme="1"/>
        <rFont val="Times New Roman"/>
        <family val="1"/>
        <charset val="204"/>
      </rPr>
      <t>(по состоннию на 17.03.2025 г.)</t>
    </r>
  </si>
  <si>
    <t xml:space="preserve">1 833 208,0 в ценах 1 кв. 2022 </t>
  </si>
  <si>
    <t xml:space="preserve">471 157,1 цены 4 квартал 2021 </t>
  </si>
  <si>
    <t xml:space="preserve">Планируется приобретение жилых помещений на территории Березовского района, согласно государственной программы ХМАО-Югры "Строительство" в 2026-2027. </t>
  </si>
  <si>
    <t>10.06.2022 заключен муниципальный контракт № 14/22 на выполнение проектно-изыскательских работ по объекту: «Реконструкция автодороги по ул. Чкалова с заменой участка газопровода низкого давления в  пгт. Березово».В 2024 году были приняты и оплачены работы по историкр-культурной экспертизе земельного участка в сумме 197,5 тыс.руб. 07.03.2025 года заключен договор на проведение экспертизы проектной документации и результатов инженерных изысканий, включая проведение проверки достоверности определения сметной стоимости. Документация загружена, получены и исправляются замечания.</t>
  </si>
  <si>
    <t>Заключены контракты: 15/24 от 05.08.2024 на выполнение проектных работ  и инженерных изысканий  по объектам: «Пожарный водоем в п. Устрем Березовского района», 16/24 от 05.08.2024 по объекту: «Пожарный водоем в д. Деминская Березовского района»,17/24 от 06.08.2024 по объекту: «Пожарный водоем в д. Шайтанка Березовского района»,18/24 от 06.08.2024 по объекту: «Пожарный водоем в д. Пугоры Березовского района». Сроки исполнения работ  -17.11.2024  Работы выполнены в полном объеме.</t>
  </si>
  <si>
    <t>Заключен муниципальный контракт № 57/20 от 17.11.2020 на выполнение  проектно-изыскательских и строительно-монтажных работ по объекту с подрядной организацией ООО  ГК «Альянс», цена контракта  1 885 594,2 тыс.руб. Срок исполнения контракта  - 15.08.2025.  Работы ведутся со значительным отставанием от графика производства работ. Ведется монтаж ж/б каркаса здания, кладка блоков внутренних и наружных стен, установка окон и витражей, утепление наружных стен. На объекте задействовано 125 чел., в т.ч. 15 ИТР, 8 ед.техники. Готовность объекта-30%.</t>
  </si>
  <si>
    <t>Заключен муниципальный контракт № 13/24 от 23.07.20234 на выполнение работ по строительству объекта с  ООО "Спецстрой" (г.Москва). Цена контракта 163 384,9 тыс.руб. Срок исполнения контракта  - 21.08.2025. Строительно-монтжные работы завершено возведение здания комплекса, завершаются внутренние инженерные сети, отделочные работы. На объекте задействовано 58 человек + 2 ИТР, 5 ед.техники. Строительная готовность 93%.  Срок ввода в эксплуатацию I этапа строительства (здание ОКК, наружные инженерные сети, противопожарный круговой проезд) - март 2025. Срок окончания работ по контракту с учетом продления (второй этап) - 15.07.2025. (с учетом приемки и оплаты - 21.08.2025).</t>
  </si>
  <si>
    <t>Заключен муниципальный контракт № 38/23  от 08.09.2023 на выполнение строительно-монтажных работ по объекту с подрядной организацией ООО «Корсэль» (г. Пермь), цена контракта 530 846,2 тыс. руб. Срок исполнения контракта  - июнь 2025. Работы ведутся со значительным отставанием от графика производства работ. С 13.03.2025  на объекте организована трёх сменная  работа по сборке биореакторов, вторичных и третичных отстойников, а также работы по монтажу промежуточных емкостей возвратного ила и подачи на доочистку. На объект доставленны оставшиеся резервуары: усреднители - 2 шт., резервуары очищенной воды - 1 шт., отстойники - 2 шт., насосное оборудование. Продолжается сборка технологических резервуаров внутри здания КОС.  В рамках экспертного сопровождения внесены все корректировки в проектную документацию, плановые сроки получения заключения экспертизы достоверности сметной стоимости - март 2025. Готовность объекта 37%.</t>
  </si>
  <si>
    <t>Направлен пакет документов для получения заключения на предмет эффективности использования средств бюджета ХМАО-Югры , ориентировочный срок получения заключения 15.04.2025 года. Объект включен в  госпрограмму "Строительство" со сроком реализации  2026-2027 (ПИР,СМР).</t>
  </si>
  <si>
    <t>Готовится задание на проектирование. Срок подготовки и согласования - 20.04.2025. Объект включен в  госпрограмму "Строительство" со сроком реализации 2025-2026  (ПИР), 2026-2027 (СМР).</t>
  </si>
  <si>
    <t>10.07.2023  заключен муниципальный контракт № 35-23  на выполнение проектно-изыскательских работ по объекту: «Строительство канализационных очистных сооружений в с. Саранпауль», работы ведутся с отставанием.07.10.2024 загружен в экспертизу раздел ТХ (получение заключения - 04.02.2025), в апреле планируется загрузить на платформу  экспертизы проектно-сметную документацию.</t>
  </si>
  <si>
    <t>Заключен муниципальный контракт № 12/24 от 02.07.2024  с ООО «Спецстрой», г. Москва на выполнение проектно-изыскательских и строительно-монтажных работ. Цена контракта- 262 333,00 тыс.руб. Сроки по контракту: ПИР - 17.11.2024, СМР - 17.11.2025.  30.09.2024 получено заключение историко-культурной экспертизы земельного участка № 116-24/Ч. Объект включен в государственную программу «Строительство», утвержденную Постановлением Правительства ХМАО-Югры от 10.11.2023  № 561-п. Выполнена подготовка площадки под строительство (вырубка зеленых насаждений). 17.01.2025 заключен договор с АУ "Управление государственной экспертизы проектной документации и ценообразования в строительстве " на проведение экспертизы в части проверки достоверности определения сметной стоимости строительства. Устранены все замечания. Срок получения заключения -  до 28.03.2025 года. ООО "Спецстрой" ведет подготовительные работы: запрос технических условий с ресурсоснабжающими компаниями, приобретение и доставка материалов согласно строительных процессов.</t>
  </si>
  <si>
    <t xml:space="preserve"> Заключен муниципальный контракт № 28/24 от 16.12.2024 с ООО "Корсэль", г.Пермь  на выполнение проектно-изыскательских и строительно-монтажных работ. Цена контракта 76 872 326,00 руб. Срок исполнения контракта - 01.10.2025. </t>
  </si>
  <si>
    <t xml:space="preserve">Блочно-модульная котельная на 7,8 МВт в пгт. Березово, ул. Молодежная, 1 </t>
  </si>
  <si>
    <t xml:space="preserve"> на 2025 год и плановый период 2026-2027 годы (к решению Думы от 17.03.2025 № 458)</t>
  </si>
  <si>
    <t>Информация о строящихся объектах</t>
  </si>
  <si>
    <t>Стадия получения заключения  на предмет эффективности использования средств бюджета ХМАО-Югры, срок 15.04.2025 года. Объект включен в  госпрограмму "Строительство" со сроком реализации  2026-2027 (ПИР,СМР).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</si>
</sst>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.5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0.5"/>
      <name val="Times New Roman"/>
      <family val="1"/>
      <charset val="204"/>
    </font>
    <font>
      <b/>
      <sz val="10.5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.5"/>
      <name val="Calibri"/>
      <family val="2"/>
      <charset val="204"/>
      <scheme val="minor"/>
    </font>
    <font>
      <b/>
      <sz val="10.5"/>
      <color rgb="FFFF0000"/>
      <name val="Times New Roman"/>
      <family val="1"/>
      <charset val="204"/>
    </font>
    <font>
      <sz val="10.5"/>
      <color theme="1"/>
      <name val="Calibri"/>
      <family val="2"/>
      <charset val="204"/>
      <scheme val="minor"/>
    </font>
    <font>
      <b/>
      <sz val="10.5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i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i/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9" fillId="0" borderId="0"/>
  </cellStyleXfs>
  <cellXfs count="151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right" vertical="center" wrapText="1"/>
    </xf>
    <xf numFmtId="0" fontId="1" fillId="2" borderId="0" xfId="0" applyFont="1" applyFill="1"/>
    <xf numFmtId="164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164" fontId="5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2" fontId="6" fillId="0" borderId="0" xfId="0" applyNumberFormat="1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8" fillId="0" borderId="4" xfId="0" applyFont="1" applyFill="1" applyBorder="1" applyAlignment="1">
      <alignment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0" fillId="2" borderId="0" xfId="0" applyFont="1" applyFill="1"/>
    <xf numFmtId="165" fontId="1" fillId="2" borderId="0" xfId="0" applyNumberFormat="1" applyFont="1" applyFill="1" applyAlignment="1">
      <alignment horizontal="center" vertical="center" wrapText="1"/>
    </xf>
    <xf numFmtId="165" fontId="1" fillId="2" borderId="0" xfId="0" applyNumberFormat="1" applyFont="1" applyFill="1"/>
    <xf numFmtId="0" fontId="1" fillId="2" borderId="1" xfId="0" applyFont="1" applyFill="1" applyBorder="1"/>
    <xf numFmtId="0" fontId="6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right" vertical="center" wrapText="1"/>
    </xf>
    <xf numFmtId="165" fontId="5" fillId="0" borderId="1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/>
    <xf numFmtId="0" fontId="8" fillId="0" borderId="11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horizontal="center" vertical="center" wrapText="1"/>
    </xf>
    <xf numFmtId="4" fontId="5" fillId="0" borderId="7" xfId="0" applyNumberFormat="1" applyFont="1" applyFill="1" applyBorder="1" applyAlignment="1">
      <alignment horizontal="center" vertical="center" wrapText="1"/>
    </xf>
    <xf numFmtId="164" fontId="13" fillId="0" borderId="7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0" xfId="0" applyFont="1" applyFill="1"/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/>
    <xf numFmtId="165" fontId="1" fillId="0" borderId="0" xfId="0" applyNumberFormat="1" applyFont="1" applyFill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17" fontId="6" fillId="0" borderId="0" xfId="0" applyNumberFormat="1" applyFont="1" applyFill="1" applyAlignment="1">
      <alignment horizontal="center" vertical="center" wrapText="1"/>
    </xf>
    <xf numFmtId="165" fontId="6" fillId="0" borderId="0" xfId="0" applyNumberFormat="1" applyFont="1" applyFill="1" applyAlignment="1">
      <alignment horizontal="center" vertical="center" wrapText="1"/>
    </xf>
    <xf numFmtId="165" fontId="7" fillId="0" borderId="0" xfId="0" applyNumberFormat="1" applyFont="1" applyFill="1" applyAlignment="1">
      <alignment horizontal="center" vertical="center" wrapText="1"/>
    </xf>
    <xf numFmtId="165" fontId="4" fillId="0" borderId="10" xfId="0" applyNumberFormat="1" applyFont="1" applyFill="1" applyBorder="1" applyAlignment="1">
      <alignment horizontal="center" vertical="center" wrapText="1"/>
    </xf>
    <xf numFmtId="164" fontId="8" fillId="0" borderId="10" xfId="0" applyNumberFormat="1" applyFont="1" applyFill="1" applyBorder="1" applyAlignment="1">
      <alignment horizontal="center" vertical="center" wrapText="1"/>
    </xf>
    <xf numFmtId="165" fontId="5" fillId="0" borderId="7" xfId="0" applyNumberFormat="1" applyFont="1" applyFill="1" applyBorder="1" applyAlignment="1">
      <alignment horizontal="center" vertical="center" wrapText="1"/>
    </xf>
    <xf numFmtId="164" fontId="5" fillId="0" borderId="10" xfId="0" applyNumberFormat="1" applyFont="1" applyFill="1" applyBorder="1" applyAlignment="1">
      <alignment horizontal="center" vertical="center" wrapText="1"/>
    </xf>
    <xf numFmtId="165" fontId="6" fillId="0" borderId="10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/>
    <xf numFmtId="0" fontId="6" fillId="4" borderId="0" xfId="0" applyFont="1" applyFill="1"/>
    <xf numFmtId="0" fontId="8" fillId="0" borderId="4" xfId="0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/>
    </xf>
    <xf numFmtId="165" fontId="7" fillId="0" borderId="10" xfId="0" applyNumberFormat="1" applyFont="1" applyFill="1" applyBorder="1" applyAlignment="1">
      <alignment horizontal="center" vertical="center" wrapText="1"/>
    </xf>
    <xf numFmtId="164" fontId="6" fillId="0" borderId="10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/>
    </xf>
    <xf numFmtId="164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/>
    </xf>
    <xf numFmtId="16" fontId="6" fillId="0" borderId="4" xfId="0" applyNumberFormat="1" applyFont="1" applyFill="1" applyBorder="1" applyAlignment="1">
      <alignment horizontal="center" vertical="center" wrapText="1"/>
    </xf>
    <xf numFmtId="2" fontId="6" fillId="0" borderId="4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wrapText="1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 wrapText="1"/>
    </xf>
    <xf numFmtId="165" fontId="7" fillId="2" borderId="10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vertical="center" wrapText="1"/>
    </xf>
    <xf numFmtId="165" fontId="6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/>
    <xf numFmtId="0" fontId="6" fillId="2" borderId="0" xfId="0" applyFont="1" applyFill="1" applyBorder="1"/>
    <xf numFmtId="0" fontId="6" fillId="2" borderId="0" xfId="0" applyFont="1" applyFill="1"/>
    <xf numFmtId="164" fontId="6" fillId="0" borderId="3" xfId="0" applyNumberFormat="1" applyFont="1" applyFill="1" applyBorder="1" applyAlignment="1">
      <alignment horizontal="center" vertical="center"/>
    </xf>
    <xf numFmtId="0" fontId="6" fillId="0" borderId="0" xfId="0" applyFont="1" applyFill="1" applyBorder="1"/>
    <xf numFmtId="164" fontId="5" fillId="2" borderId="1" xfId="0" applyNumberFormat="1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/>
    </xf>
    <xf numFmtId="0" fontId="6" fillId="2" borderId="2" xfId="0" applyFont="1" applyFill="1" applyBorder="1"/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vertical="center" wrapText="1"/>
    </xf>
    <xf numFmtId="0" fontId="7" fillId="0" borderId="1" xfId="0" applyFont="1" applyFill="1" applyBorder="1"/>
    <xf numFmtId="164" fontId="6" fillId="0" borderId="3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14" fillId="0" borderId="4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164" fontId="7" fillId="0" borderId="10" xfId="0" applyNumberFormat="1" applyFont="1" applyFill="1" applyBorder="1" applyAlignment="1">
      <alignment horizontal="center" vertical="center" wrapText="1"/>
    </xf>
    <xf numFmtId="165" fontId="6" fillId="0" borderId="3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vertical="center" wrapText="1"/>
    </xf>
    <xf numFmtId="164" fontId="6" fillId="0" borderId="3" xfId="0" applyNumberFormat="1" applyFont="1" applyFill="1" applyBorder="1" applyAlignment="1"/>
    <xf numFmtId="165" fontId="6" fillId="0" borderId="3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4" fontId="6" fillId="0" borderId="6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vertical="center" wrapText="1"/>
    </xf>
    <xf numFmtId="4" fontId="6" fillId="0" borderId="3" xfId="0" applyNumberFormat="1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vertical="center" wrapText="1"/>
    </xf>
    <xf numFmtId="0" fontId="6" fillId="0" borderId="3" xfId="0" applyFont="1" applyFill="1" applyBorder="1" applyAlignment="1"/>
    <xf numFmtId="0" fontId="6" fillId="0" borderId="3" xfId="0" applyFont="1" applyFill="1" applyBorder="1" applyAlignment="1">
      <alignment horizontal="center" vertical="center"/>
    </xf>
    <xf numFmtId="4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1" fontId="6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vertical="top" wrapText="1"/>
    </xf>
    <xf numFmtId="0" fontId="3" fillId="0" borderId="3" xfId="0" applyFont="1" applyFill="1" applyBorder="1" applyAlignment="1">
      <alignment horizontal="center" vertical="center" wrapText="1"/>
    </xf>
    <xf numFmtId="0" fontId="18" fillId="0" borderId="4" xfId="0" applyFont="1" applyBorder="1" applyAlignment="1"/>
    <xf numFmtId="0" fontId="5" fillId="0" borderId="10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right" vertical="center" wrapText="1"/>
    </xf>
    <xf numFmtId="0" fontId="2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vertical="center" wrapText="1"/>
    </xf>
    <xf numFmtId="0" fontId="15" fillId="0" borderId="5" xfId="0" applyFont="1" applyFill="1" applyBorder="1" applyAlignment="1">
      <alignment vertical="center" wrapText="1"/>
    </xf>
    <xf numFmtId="0" fontId="14" fillId="0" borderId="5" xfId="0" applyFont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8" fillId="0" borderId="10" xfId="0" applyFont="1" applyFill="1" applyBorder="1" applyAlignment="1">
      <alignment vertical="center" wrapText="1"/>
    </xf>
    <xf numFmtId="0" fontId="14" fillId="0" borderId="5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8" fillId="0" borderId="10" xfId="0" applyFont="1" applyFill="1" applyBorder="1" applyAlignment="1">
      <alignment vertical="center"/>
    </xf>
    <xf numFmtId="0" fontId="14" fillId="0" borderId="5" xfId="0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0" fontId="8" fillId="0" borderId="10" xfId="0" applyFont="1" applyFill="1" applyBorder="1" applyAlignment="1">
      <alignment wrapText="1"/>
    </xf>
    <xf numFmtId="0" fontId="12" fillId="0" borderId="5" xfId="0" applyFont="1" applyFill="1" applyBorder="1" applyAlignment="1">
      <alignment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8"/>
  <sheetViews>
    <sheetView tabSelected="1" view="pageBreakPreview" zoomScale="80" zoomScaleSheetLayoutView="80" workbookViewId="0">
      <pane xSplit="7" ySplit="7" topLeftCell="S8" activePane="bottomRight" state="frozen"/>
      <selection pane="topRight" activeCell="I1" sqref="I1"/>
      <selection pane="bottomLeft" activeCell="A8" sqref="A8"/>
      <selection pane="bottomRight" activeCell="V21" sqref="V21"/>
    </sheetView>
  </sheetViews>
  <sheetFormatPr defaultColWidth="8.7109375" defaultRowHeight="15" x14ac:dyDescent="0.25"/>
  <cols>
    <col min="1" max="1" width="6.5703125" style="16" customWidth="1"/>
    <col min="2" max="2" width="18.42578125" style="3" customWidth="1"/>
    <col min="3" max="3" width="8.5703125" style="3" customWidth="1"/>
    <col min="4" max="4" width="10.85546875" style="3" customWidth="1"/>
    <col min="5" max="5" width="11" style="3" customWidth="1"/>
    <col min="6" max="6" width="9.85546875" style="3" customWidth="1"/>
    <col min="7" max="7" width="20.140625" style="3" customWidth="1"/>
    <col min="8" max="8" width="11" style="3" customWidth="1"/>
    <col min="9" max="9" width="12.42578125" style="3" customWidth="1"/>
    <col min="10" max="10" width="11.85546875" style="3" customWidth="1"/>
    <col min="11" max="11" width="12.28515625" style="3" customWidth="1"/>
    <col min="12" max="12" width="10.5703125" style="39" customWidth="1"/>
    <col min="13" max="13" width="10.85546875" style="39" customWidth="1"/>
    <col min="14" max="14" width="10.140625" style="39" customWidth="1"/>
    <col min="15" max="15" width="9.85546875" style="39" customWidth="1"/>
    <col min="16" max="17" width="12.140625" style="3" customWidth="1"/>
    <col min="18" max="18" width="10" style="3" customWidth="1"/>
    <col min="19" max="19" width="10.85546875" style="18" customWidth="1"/>
    <col min="20" max="20" width="12" style="3" customWidth="1"/>
    <col min="21" max="21" width="12.5703125" style="3" customWidth="1"/>
    <col min="22" max="22" width="10.28515625" style="3" customWidth="1"/>
    <col min="23" max="23" width="10.5703125" style="3" customWidth="1"/>
    <col min="24" max="24" width="14.42578125" style="3" customWidth="1"/>
    <col min="25" max="25" width="92.28515625" style="3" customWidth="1"/>
    <col min="26" max="16384" width="8.7109375" style="3"/>
  </cols>
  <sheetData>
    <row r="1" spans="1:29" ht="20.45" customHeight="1" x14ac:dyDescent="0.25">
      <c r="A1" s="14"/>
      <c r="B1" s="1"/>
      <c r="C1" s="1"/>
      <c r="D1" s="1"/>
      <c r="E1" s="1"/>
      <c r="F1" s="1"/>
      <c r="G1" s="1"/>
      <c r="H1" s="2"/>
      <c r="I1" s="24"/>
      <c r="J1" s="2"/>
      <c r="K1" s="2"/>
      <c r="L1" s="125"/>
      <c r="M1" s="125"/>
      <c r="N1" s="125"/>
      <c r="O1" s="125"/>
      <c r="P1" s="125"/>
      <c r="Q1" s="125"/>
      <c r="R1" s="125"/>
      <c r="S1" s="125"/>
    </row>
    <row r="2" spans="1:29" x14ac:dyDescent="0.25">
      <c r="A2" s="14"/>
      <c r="B2" s="1"/>
      <c r="C2" s="1"/>
      <c r="D2" s="1"/>
      <c r="E2" s="1"/>
      <c r="F2" s="1"/>
      <c r="G2" s="1"/>
      <c r="H2" s="1"/>
      <c r="I2" s="1"/>
      <c r="J2" s="1"/>
      <c r="K2" s="1"/>
      <c r="L2" s="125"/>
      <c r="M2" s="125"/>
      <c r="N2" s="125"/>
      <c r="O2" s="125"/>
      <c r="P2" s="125"/>
      <c r="Q2" s="125"/>
      <c r="R2" s="125"/>
      <c r="S2" s="125"/>
    </row>
    <row r="3" spans="1:29" x14ac:dyDescent="0.25">
      <c r="A3" s="126" t="s">
        <v>83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35"/>
      <c r="N3" s="7"/>
      <c r="O3" s="7"/>
      <c r="P3" s="7"/>
      <c r="Q3" s="7"/>
      <c r="R3" s="7"/>
      <c r="S3" s="40"/>
    </row>
    <row r="4" spans="1:29" x14ac:dyDescent="0.25">
      <c r="A4" s="126" t="s">
        <v>82</v>
      </c>
      <c r="B4" s="126"/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35"/>
      <c r="N4" s="7"/>
      <c r="O4" s="7"/>
      <c r="P4" s="7"/>
      <c r="Q4" s="7"/>
      <c r="R4" s="7"/>
      <c r="S4" s="40"/>
    </row>
    <row r="5" spans="1:29" ht="9.75" customHeight="1" x14ac:dyDescent="0.25">
      <c r="A5" s="15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40"/>
    </row>
    <row r="6" spans="1:29" ht="86.25" customHeight="1" x14ac:dyDescent="0.25">
      <c r="A6" s="132" t="s">
        <v>0</v>
      </c>
      <c r="B6" s="133" t="s">
        <v>1</v>
      </c>
      <c r="C6" s="127" t="s">
        <v>2</v>
      </c>
      <c r="D6" s="127"/>
      <c r="E6" s="127" t="s">
        <v>5</v>
      </c>
      <c r="F6" s="127" t="s">
        <v>6</v>
      </c>
      <c r="G6" s="127" t="s">
        <v>7</v>
      </c>
      <c r="H6" s="128" t="s">
        <v>33</v>
      </c>
      <c r="I6" s="129"/>
      <c r="J6" s="129"/>
      <c r="K6" s="130"/>
      <c r="L6" s="131" t="s">
        <v>40</v>
      </c>
      <c r="M6" s="131"/>
      <c r="N6" s="131"/>
      <c r="O6" s="131"/>
      <c r="P6" s="131" t="s">
        <v>55</v>
      </c>
      <c r="Q6" s="131"/>
      <c r="R6" s="131"/>
      <c r="S6" s="128"/>
      <c r="T6" s="140" t="s">
        <v>59</v>
      </c>
      <c r="U6" s="141"/>
      <c r="V6" s="141"/>
      <c r="W6" s="142"/>
      <c r="X6" s="120" t="s">
        <v>66</v>
      </c>
      <c r="Y6" s="118" t="s">
        <v>67</v>
      </c>
    </row>
    <row r="7" spans="1:29" ht="73.5" customHeight="1" x14ac:dyDescent="0.25">
      <c r="A7" s="132"/>
      <c r="B7" s="133"/>
      <c r="C7" s="34" t="s">
        <v>3</v>
      </c>
      <c r="D7" s="34" t="s">
        <v>4</v>
      </c>
      <c r="E7" s="127"/>
      <c r="F7" s="127"/>
      <c r="G7" s="127"/>
      <c r="H7" s="36" t="s">
        <v>8</v>
      </c>
      <c r="I7" s="34" t="s">
        <v>44</v>
      </c>
      <c r="J7" s="34" t="s">
        <v>9</v>
      </c>
      <c r="K7" s="34" t="s">
        <v>10</v>
      </c>
      <c r="L7" s="36" t="s">
        <v>8</v>
      </c>
      <c r="M7" s="34" t="s">
        <v>44</v>
      </c>
      <c r="N7" s="34" t="s">
        <v>9</v>
      </c>
      <c r="O7" s="34" t="s">
        <v>10</v>
      </c>
      <c r="P7" s="36" t="s">
        <v>8</v>
      </c>
      <c r="Q7" s="34" t="s">
        <v>44</v>
      </c>
      <c r="R7" s="34" t="s">
        <v>9</v>
      </c>
      <c r="S7" s="48" t="s">
        <v>10</v>
      </c>
      <c r="T7" s="116" t="s">
        <v>8</v>
      </c>
      <c r="U7" s="117" t="s">
        <v>44</v>
      </c>
      <c r="V7" s="117" t="s">
        <v>9</v>
      </c>
      <c r="W7" s="117" t="s">
        <v>10</v>
      </c>
      <c r="X7" s="121"/>
      <c r="Y7" s="19"/>
      <c r="Z7" s="26"/>
      <c r="AA7" s="26"/>
      <c r="AB7" s="26"/>
    </row>
    <row r="8" spans="1:29" s="81" customFormat="1" ht="15" customHeight="1" x14ac:dyDescent="0.2">
      <c r="A8" s="41" t="s">
        <v>12</v>
      </c>
      <c r="B8" s="148" t="s">
        <v>17</v>
      </c>
      <c r="C8" s="149"/>
      <c r="D8" s="149"/>
      <c r="E8" s="149"/>
      <c r="F8" s="149"/>
      <c r="G8" s="149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34"/>
      <c r="T8" s="79"/>
      <c r="U8" s="79"/>
      <c r="V8" s="79"/>
      <c r="W8" s="79"/>
      <c r="X8" s="79"/>
      <c r="Y8" s="79"/>
      <c r="Z8" s="80"/>
      <c r="AA8" s="80"/>
      <c r="AB8" s="80"/>
    </row>
    <row r="9" spans="1:29" s="37" customFormat="1" ht="99.75" customHeight="1" x14ac:dyDescent="0.2">
      <c r="A9" s="98" t="s">
        <v>13</v>
      </c>
      <c r="B9" s="99" t="s">
        <v>22</v>
      </c>
      <c r="C9" s="87">
        <v>2020</v>
      </c>
      <c r="D9" s="87">
        <v>2025</v>
      </c>
      <c r="E9" s="87">
        <v>700</v>
      </c>
      <c r="F9" s="87" t="s">
        <v>18</v>
      </c>
      <c r="G9" s="87" t="s">
        <v>68</v>
      </c>
      <c r="H9" s="13">
        <f>J9+K9</f>
        <v>862952.89999999991</v>
      </c>
      <c r="I9" s="13"/>
      <c r="J9" s="13">
        <v>755446.7</v>
      </c>
      <c r="K9" s="13">
        <v>107506.2</v>
      </c>
      <c r="L9" s="13"/>
      <c r="M9" s="13"/>
      <c r="N9" s="13"/>
      <c r="O9" s="102"/>
      <c r="P9" s="13"/>
      <c r="Q9" s="13"/>
      <c r="R9" s="13"/>
      <c r="S9" s="100"/>
      <c r="T9" s="82">
        <f>SUM(V9+W9)</f>
        <v>10800.313</v>
      </c>
      <c r="U9" s="103"/>
      <c r="V9" s="82">
        <v>8853.2109999999993</v>
      </c>
      <c r="W9" s="82">
        <v>1947.1020000000001</v>
      </c>
      <c r="X9" s="104">
        <f>T9/H9*100</f>
        <v>1.2515530105988404</v>
      </c>
      <c r="Y9" s="119" t="s">
        <v>73</v>
      </c>
      <c r="Z9" s="83"/>
      <c r="AA9" s="83"/>
      <c r="AB9" s="83"/>
    </row>
    <row r="10" spans="1:29" s="37" customFormat="1" ht="129.75" customHeight="1" x14ac:dyDescent="0.2">
      <c r="A10" s="98" t="s">
        <v>14</v>
      </c>
      <c r="B10" s="99" t="s">
        <v>29</v>
      </c>
      <c r="C10" s="87">
        <v>2015</v>
      </c>
      <c r="D10" s="87">
        <v>2025</v>
      </c>
      <c r="E10" s="87" t="s">
        <v>30</v>
      </c>
      <c r="F10" s="87" t="s">
        <v>31</v>
      </c>
      <c r="G10" s="87" t="s">
        <v>32</v>
      </c>
      <c r="H10" s="13">
        <f>I10+J10+K10</f>
        <v>197940.459</v>
      </c>
      <c r="I10" s="13"/>
      <c r="J10" s="56">
        <v>170500</v>
      </c>
      <c r="K10" s="56">
        <v>27440.458999999999</v>
      </c>
      <c r="L10" s="13"/>
      <c r="M10" s="13"/>
      <c r="N10" s="13"/>
      <c r="O10" s="13"/>
      <c r="P10" s="13"/>
      <c r="Q10" s="13"/>
      <c r="R10" s="13"/>
      <c r="S10" s="100"/>
      <c r="T10" s="82">
        <f>SUM(V10+W10)</f>
        <v>8296.4609999999993</v>
      </c>
      <c r="U10" s="82"/>
      <c r="V10" s="82">
        <v>7466.8149999999996</v>
      </c>
      <c r="W10" s="82">
        <v>829.64599999999996</v>
      </c>
      <c r="X10" s="101">
        <f>T10/H10*100</f>
        <v>4.1913922206273142</v>
      </c>
      <c r="Y10" s="119" t="s">
        <v>74</v>
      </c>
      <c r="Z10" s="83"/>
      <c r="AA10" s="83"/>
      <c r="AB10" s="83"/>
    </row>
    <row r="11" spans="1:29" s="81" customFormat="1" ht="28.5" customHeight="1" x14ac:dyDescent="0.2">
      <c r="A11" s="21"/>
      <c r="B11" s="23" t="s">
        <v>11</v>
      </c>
      <c r="C11" s="22"/>
      <c r="D11" s="22"/>
      <c r="E11" s="22"/>
      <c r="F11" s="22"/>
      <c r="G11" s="22"/>
      <c r="H11" s="8">
        <f>SUM(H9:H10)</f>
        <v>1060893.3589999999</v>
      </c>
      <c r="I11" s="8"/>
      <c r="J11" s="8">
        <f t="shared" ref="J11:K11" si="0">SUM(J9:J10)</f>
        <v>925946.7</v>
      </c>
      <c r="K11" s="8">
        <f t="shared" si="0"/>
        <v>134946.65899999999</v>
      </c>
      <c r="L11" s="8"/>
      <c r="M11" s="8"/>
      <c r="N11" s="8"/>
      <c r="O11" s="8"/>
      <c r="P11" s="8"/>
      <c r="Q11" s="8"/>
      <c r="R11" s="8"/>
      <c r="S11" s="49"/>
      <c r="T11" s="84">
        <f>SUM(T9:T10)</f>
        <v>19096.773999999998</v>
      </c>
      <c r="U11" s="85"/>
      <c r="V11" s="84">
        <f>SUM(V9:V10)</f>
        <v>16320.025999999998</v>
      </c>
      <c r="W11" s="84">
        <f>SUM(W9:W10)</f>
        <v>2776.748</v>
      </c>
      <c r="X11" s="101">
        <f>T11/H11*100</f>
        <v>1.8000653730173832</v>
      </c>
      <c r="Y11" s="79"/>
      <c r="Z11" s="80"/>
      <c r="AA11" s="80"/>
      <c r="AB11" s="80"/>
    </row>
    <row r="12" spans="1:29" s="79" customFormat="1" ht="14.25" x14ac:dyDescent="0.2">
      <c r="A12" s="21" t="s">
        <v>25</v>
      </c>
      <c r="B12" s="143" t="s">
        <v>21</v>
      </c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5"/>
      <c r="Z12" s="80"/>
      <c r="AA12" s="80"/>
      <c r="AB12" s="80"/>
      <c r="AC12" s="86"/>
    </row>
    <row r="13" spans="1:29" s="81" customFormat="1" ht="13.5" x14ac:dyDescent="0.2">
      <c r="A13" s="33"/>
      <c r="B13" s="5" t="s">
        <v>20</v>
      </c>
      <c r="C13" s="20"/>
      <c r="D13" s="20"/>
      <c r="E13" s="20"/>
      <c r="F13" s="20"/>
      <c r="G13" s="20"/>
      <c r="H13" s="30"/>
      <c r="I13" s="6"/>
      <c r="J13" s="6"/>
      <c r="K13" s="6"/>
      <c r="L13" s="6"/>
      <c r="M13" s="6"/>
      <c r="N13" s="6"/>
      <c r="O13" s="6"/>
      <c r="P13" s="6"/>
      <c r="Q13" s="6"/>
      <c r="R13" s="6"/>
      <c r="S13" s="50"/>
      <c r="T13" s="79"/>
      <c r="U13" s="79"/>
      <c r="V13" s="79"/>
      <c r="W13" s="79"/>
      <c r="X13" s="79"/>
      <c r="Y13" s="79"/>
      <c r="Z13" s="80"/>
      <c r="AA13" s="80"/>
      <c r="AB13" s="80"/>
    </row>
    <row r="14" spans="1:29" s="37" customFormat="1" ht="66" customHeight="1" x14ac:dyDescent="0.2">
      <c r="A14" s="21" t="s">
        <v>42</v>
      </c>
      <c r="B14" s="97" t="s">
        <v>36</v>
      </c>
      <c r="C14" s="22">
        <v>2026</v>
      </c>
      <c r="D14" s="22">
        <v>2027</v>
      </c>
      <c r="E14" s="22">
        <v>515.4</v>
      </c>
      <c r="F14" s="22" t="s">
        <v>19</v>
      </c>
      <c r="G14" s="12">
        <v>126.9</v>
      </c>
      <c r="H14" s="13"/>
      <c r="I14" s="13"/>
      <c r="J14" s="13"/>
      <c r="K14" s="13"/>
      <c r="L14" s="13">
        <f>O14+N14</f>
        <v>32701.200000000001</v>
      </c>
      <c r="M14" s="13"/>
      <c r="N14" s="13">
        <v>31719.200000000001</v>
      </c>
      <c r="O14" s="13">
        <v>982</v>
      </c>
      <c r="P14" s="13">
        <f>S14+R14</f>
        <v>32701.200000000001</v>
      </c>
      <c r="Q14" s="13"/>
      <c r="R14" s="13">
        <v>31719.200000000001</v>
      </c>
      <c r="S14" s="57">
        <v>982</v>
      </c>
      <c r="T14" s="82"/>
      <c r="U14" s="82"/>
      <c r="V14" s="82"/>
      <c r="W14" s="82"/>
      <c r="X14" s="87">
        <f>T14/(L14+P14)*100</f>
        <v>0</v>
      </c>
      <c r="Y14" s="88" t="s">
        <v>70</v>
      </c>
      <c r="Z14" s="83"/>
      <c r="AA14" s="83"/>
      <c r="AB14" s="83"/>
    </row>
    <row r="15" spans="1:29" s="81" customFormat="1" ht="27" x14ac:dyDescent="0.2">
      <c r="A15" s="31"/>
      <c r="B15" s="11" t="s">
        <v>11</v>
      </c>
      <c r="C15" s="32"/>
      <c r="D15" s="32"/>
      <c r="E15" s="32"/>
      <c r="F15" s="32"/>
      <c r="G15" s="32"/>
      <c r="H15" s="4"/>
      <c r="I15" s="4"/>
      <c r="J15" s="4"/>
      <c r="K15" s="4"/>
      <c r="L15" s="4">
        <f>SUM(L14:L14)</f>
        <v>32701.200000000001</v>
      </c>
      <c r="M15" s="4"/>
      <c r="N15" s="4">
        <f>SUM(N14:N14)</f>
        <v>31719.200000000001</v>
      </c>
      <c r="O15" s="4">
        <f>SUM(O14:O14)</f>
        <v>982</v>
      </c>
      <c r="P15" s="4">
        <f>SUM(P14:P14)</f>
        <v>32701.200000000001</v>
      </c>
      <c r="Q15" s="4"/>
      <c r="R15" s="4">
        <f>SUM(R14:R14)</f>
        <v>31719.200000000001</v>
      </c>
      <c r="S15" s="51">
        <f>SUM(S14:S14)</f>
        <v>982</v>
      </c>
      <c r="T15" s="79"/>
      <c r="U15" s="79"/>
      <c r="V15" s="79"/>
      <c r="W15" s="79"/>
      <c r="X15" s="65"/>
      <c r="Y15" s="79"/>
      <c r="Z15" s="80"/>
      <c r="AA15" s="80"/>
      <c r="AB15" s="80"/>
    </row>
    <row r="16" spans="1:29" s="81" customFormat="1" ht="15" customHeight="1" x14ac:dyDescent="0.2">
      <c r="A16" s="21" t="s">
        <v>26</v>
      </c>
      <c r="B16" s="138" t="s">
        <v>24</v>
      </c>
      <c r="C16" s="139"/>
      <c r="D16" s="139"/>
      <c r="E16" s="139"/>
      <c r="F16" s="139"/>
      <c r="G16" s="139"/>
      <c r="H16" s="136"/>
      <c r="I16" s="136"/>
      <c r="J16" s="136"/>
      <c r="K16" s="136"/>
      <c r="L16" s="136"/>
      <c r="M16" s="136"/>
      <c r="N16" s="136"/>
      <c r="O16" s="136"/>
      <c r="P16" s="136"/>
      <c r="Q16" s="136"/>
      <c r="R16" s="136"/>
      <c r="S16" s="137"/>
      <c r="T16" s="79"/>
      <c r="U16" s="79"/>
      <c r="V16" s="79"/>
      <c r="W16" s="79"/>
      <c r="X16" s="65"/>
      <c r="Y16" s="79"/>
      <c r="Z16" s="80"/>
      <c r="AA16" s="80"/>
      <c r="AB16" s="80"/>
    </row>
    <row r="17" spans="1:28" s="81" customFormat="1" ht="13.5" customHeight="1" x14ac:dyDescent="0.25">
      <c r="A17" s="89"/>
      <c r="B17" s="146" t="s">
        <v>23</v>
      </c>
      <c r="C17" s="147"/>
      <c r="D17" s="147"/>
      <c r="E17" s="147"/>
      <c r="F17" s="147"/>
      <c r="G17" s="147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25"/>
      <c r="T17" s="79"/>
      <c r="U17" s="79"/>
      <c r="V17" s="79"/>
      <c r="W17" s="79"/>
      <c r="X17" s="65"/>
      <c r="Y17" s="79"/>
      <c r="Z17" s="80"/>
      <c r="AA17" s="80"/>
      <c r="AB17" s="80"/>
    </row>
    <row r="18" spans="1:28" s="37" customFormat="1" ht="136.5" customHeight="1" x14ac:dyDescent="0.2">
      <c r="A18" s="33" t="s">
        <v>27</v>
      </c>
      <c r="B18" s="97" t="s">
        <v>34</v>
      </c>
      <c r="C18" s="105">
        <v>2020</v>
      </c>
      <c r="D18" s="105">
        <v>2025</v>
      </c>
      <c r="E18" s="105">
        <v>2000</v>
      </c>
      <c r="F18" s="105" t="s">
        <v>35</v>
      </c>
      <c r="G18" s="106" t="s">
        <v>69</v>
      </c>
      <c r="H18" s="13">
        <f t="shared" ref="H18" si="1">K18+J18</f>
        <v>61785.5</v>
      </c>
      <c r="I18" s="13"/>
      <c r="J18" s="13">
        <v>48822.5</v>
      </c>
      <c r="K18" s="13">
        <v>12963</v>
      </c>
      <c r="L18" s="13">
        <v>1906</v>
      </c>
      <c r="M18" s="12"/>
      <c r="N18" s="12"/>
      <c r="O18" s="12">
        <v>1906</v>
      </c>
      <c r="P18" s="12"/>
      <c r="Q18" s="12"/>
      <c r="R18" s="12"/>
      <c r="S18" s="25"/>
      <c r="T18" s="90">
        <f>SUM(V18+W18)</f>
        <v>20467.986000000001</v>
      </c>
      <c r="U18" s="90"/>
      <c r="V18" s="82">
        <v>19444.587</v>
      </c>
      <c r="W18" s="90">
        <v>1023.399</v>
      </c>
      <c r="X18" s="101">
        <f>T18/(H18+L18)*100</f>
        <v>32.136134335036857</v>
      </c>
      <c r="Y18" s="119" t="s">
        <v>75</v>
      </c>
      <c r="Z18" s="83"/>
      <c r="AA18" s="83"/>
      <c r="AB18" s="83"/>
    </row>
    <row r="19" spans="1:28" s="37" customFormat="1" ht="57" customHeight="1" x14ac:dyDescent="0.2">
      <c r="A19" s="98" t="s">
        <v>43</v>
      </c>
      <c r="B19" s="107" t="s">
        <v>47</v>
      </c>
      <c r="C19" s="87">
        <v>2026</v>
      </c>
      <c r="D19" s="87">
        <v>2027</v>
      </c>
      <c r="E19" s="87">
        <v>500</v>
      </c>
      <c r="F19" s="108" t="s">
        <v>50</v>
      </c>
      <c r="G19" s="87" t="s">
        <v>15</v>
      </c>
      <c r="H19" s="13"/>
      <c r="I19" s="13"/>
      <c r="J19" s="13"/>
      <c r="K19" s="13"/>
      <c r="L19" s="13">
        <f t="shared" ref="L19:L21" si="2">M19+N19+O19</f>
        <v>86530</v>
      </c>
      <c r="M19" s="13"/>
      <c r="N19" s="12">
        <v>82203.5</v>
      </c>
      <c r="O19" s="12">
        <v>4326.5</v>
      </c>
      <c r="P19" s="12">
        <f t="shared" ref="P19:P21" si="3">Q19+R19+S19</f>
        <v>167970</v>
      </c>
      <c r="Q19" s="12"/>
      <c r="R19" s="12">
        <v>159571.5</v>
      </c>
      <c r="S19" s="58">
        <v>8398.5</v>
      </c>
      <c r="T19" s="82"/>
      <c r="U19" s="82"/>
      <c r="V19" s="82"/>
      <c r="W19" s="82"/>
      <c r="X19" s="87">
        <f>T19/(L19+P16)*100</f>
        <v>0</v>
      </c>
      <c r="Y19" s="119" t="s">
        <v>76</v>
      </c>
    </row>
    <row r="20" spans="1:28" s="37" customFormat="1" ht="56.25" customHeight="1" x14ac:dyDescent="0.2">
      <c r="A20" s="98" t="s">
        <v>46</v>
      </c>
      <c r="B20" s="107" t="s">
        <v>49</v>
      </c>
      <c r="C20" s="87">
        <v>2025</v>
      </c>
      <c r="D20" s="87">
        <v>2027</v>
      </c>
      <c r="E20" s="87">
        <v>2000</v>
      </c>
      <c r="F20" s="108" t="s">
        <v>50</v>
      </c>
      <c r="G20" s="87" t="s">
        <v>15</v>
      </c>
      <c r="H20" s="13"/>
      <c r="I20" s="13"/>
      <c r="J20" s="13"/>
      <c r="K20" s="13"/>
      <c r="L20" s="13">
        <f t="shared" si="2"/>
        <v>277303.09999999998</v>
      </c>
      <c r="M20" s="13"/>
      <c r="N20" s="12">
        <v>263437.59999999998</v>
      </c>
      <c r="O20" s="12">
        <v>13865.5</v>
      </c>
      <c r="P20" s="12">
        <f t="shared" si="3"/>
        <v>343407.3</v>
      </c>
      <c r="Q20" s="12"/>
      <c r="R20" s="12">
        <v>326236.79999999999</v>
      </c>
      <c r="S20" s="58">
        <v>17170.5</v>
      </c>
      <c r="T20" s="90"/>
      <c r="U20" s="90"/>
      <c r="V20" s="90"/>
      <c r="W20" s="90"/>
      <c r="X20" s="87">
        <f>T20/(L20+P20)*100</f>
        <v>0</v>
      </c>
      <c r="Y20" s="119" t="s">
        <v>77</v>
      </c>
    </row>
    <row r="21" spans="1:28" s="37" customFormat="1" ht="39" customHeight="1" x14ac:dyDescent="0.2">
      <c r="A21" s="87" t="s">
        <v>48</v>
      </c>
      <c r="B21" s="109" t="s">
        <v>57</v>
      </c>
      <c r="C21" s="22">
        <v>2026</v>
      </c>
      <c r="D21" s="22">
        <v>2027</v>
      </c>
      <c r="E21" s="22">
        <v>50</v>
      </c>
      <c r="F21" s="22" t="s">
        <v>41</v>
      </c>
      <c r="G21" s="22" t="s">
        <v>15</v>
      </c>
      <c r="H21" s="13"/>
      <c r="I21" s="13"/>
      <c r="J21" s="13"/>
      <c r="K21" s="13"/>
      <c r="L21" s="13">
        <f t="shared" si="2"/>
        <v>35500</v>
      </c>
      <c r="M21" s="13"/>
      <c r="N21" s="12">
        <v>33725</v>
      </c>
      <c r="O21" s="12">
        <v>1775</v>
      </c>
      <c r="P21" s="12">
        <f t="shared" si="3"/>
        <v>69000</v>
      </c>
      <c r="Q21" s="12"/>
      <c r="R21" s="12">
        <v>65550</v>
      </c>
      <c r="S21" s="58">
        <v>3450</v>
      </c>
      <c r="T21" s="110"/>
      <c r="U21" s="110"/>
      <c r="V21" s="110"/>
      <c r="W21" s="110"/>
      <c r="X21" s="111">
        <f>T21/(L21+P21)*100</f>
        <v>0</v>
      </c>
      <c r="Y21" s="119" t="s">
        <v>84</v>
      </c>
    </row>
    <row r="22" spans="1:28" s="37" customFormat="1" ht="93" customHeight="1" x14ac:dyDescent="0.2">
      <c r="A22" s="21" t="s">
        <v>56</v>
      </c>
      <c r="B22" s="97" t="s">
        <v>81</v>
      </c>
      <c r="C22" s="22">
        <v>2024</v>
      </c>
      <c r="D22" s="22">
        <v>2025</v>
      </c>
      <c r="E22" s="22">
        <v>7.8</v>
      </c>
      <c r="F22" s="112" t="s">
        <v>58</v>
      </c>
      <c r="G22" s="113" t="s">
        <v>51</v>
      </c>
      <c r="H22" s="12">
        <f>I22+J22+K22</f>
        <v>77123.3</v>
      </c>
      <c r="I22" s="12"/>
      <c r="J22" s="12">
        <v>73267.100000000006</v>
      </c>
      <c r="K22" s="12">
        <v>3856.2</v>
      </c>
      <c r="L22" s="13"/>
      <c r="M22" s="13"/>
      <c r="N22" s="12"/>
      <c r="O22" s="12"/>
      <c r="P22" s="12"/>
      <c r="Q22" s="12"/>
      <c r="R22" s="12"/>
      <c r="S22" s="52"/>
      <c r="T22" s="110"/>
      <c r="U22" s="110"/>
      <c r="V22" s="110"/>
      <c r="W22" s="110"/>
      <c r="X22" s="111">
        <f>T22/H22*100</f>
        <v>0</v>
      </c>
      <c r="Y22" s="88" t="s">
        <v>80</v>
      </c>
    </row>
    <row r="23" spans="1:28" s="37" customFormat="1" ht="67.5" customHeight="1" x14ac:dyDescent="0.2">
      <c r="A23" s="31" t="s">
        <v>60</v>
      </c>
      <c r="B23" s="97" t="s">
        <v>61</v>
      </c>
      <c r="C23" s="22">
        <v>2023</v>
      </c>
      <c r="D23" s="22">
        <v>2024</v>
      </c>
      <c r="E23" s="22">
        <v>600</v>
      </c>
      <c r="F23" s="112" t="s">
        <v>41</v>
      </c>
      <c r="G23" s="113" t="s">
        <v>15</v>
      </c>
      <c r="H23" s="12">
        <f>SUM(J23+K23)</f>
        <v>3736.93</v>
      </c>
      <c r="I23" s="12"/>
      <c r="J23" s="12"/>
      <c r="K23" s="12">
        <v>3736.93</v>
      </c>
      <c r="L23" s="13"/>
      <c r="M23" s="13"/>
      <c r="N23" s="12"/>
      <c r="O23" s="12"/>
      <c r="P23" s="12"/>
      <c r="Q23" s="12"/>
      <c r="R23" s="12"/>
      <c r="S23" s="52"/>
      <c r="T23" s="110"/>
      <c r="U23" s="110"/>
      <c r="V23" s="110"/>
      <c r="W23" s="110"/>
      <c r="X23" s="111">
        <f>T23/H23*100</f>
        <v>0</v>
      </c>
      <c r="Y23" s="88" t="s">
        <v>78</v>
      </c>
    </row>
    <row r="24" spans="1:28" s="92" customFormat="1" ht="27" customHeight="1" x14ac:dyDescent="0.25">
      <c r="A24" s="55"/>
      <c r="B24" s="27" t="s">
        <v>11</v>
      </c>
      <c r="C24" s="28"/>
      <c r="D24" s="28"/>
      <c r="E24" s="28"/>
      <c r="F24" s="29"/>
      <c r="G24" s="28"/>
      <c r="H24" s="4">
        <f>SUM(H18:H23)</f>
        <v>142645.72999999998</v>
      </c>
      <c r="I24" s="4"/>
      <c r="J24" s="4">
        <f>SUM(J18:J23)</f>
        <v>122089.60000000001</v>
      </c>
      <c r="K24" s="4">
        <f>SUM(K18:K23)</f>
        <v>20556.13</v>
      </c>
      <c r="L24" s="8">
        <f>SUM(L18:L22)</f>
        <v>401239.1</v>
      </c>
      <c r="M24" s="8"/>
      <c r="N24" s="4">
        <f>SUM(N18:N22)</f>
        <v>379366.1</v>
      </c>
      <c r="O24" s="4">
        <f>SUM(O18:O22)</f>
        <v>21873</v>
      </c>
      <c r="P24" s="4">
        <f>SUM(P18:P22)</f>
        <v>580377.30000000005</v>
      </c>
      <c r="Q24" s="4"/>
      <c r="R24" s="4">
        <f>SUM(R18:R22)</f>
        <v>551358.30000000005</v>
      </c>
      <c r="S24" s="51">
        <f>SUM(S18:S22)</f>
        <v>29019</v>
      </c>
      <c r="T24" s="51">
        <f>SUM(T18:T22)</f>
        <v>20467.986000000001</v>
      </c>
      <c r="U24" s="91"/>
      <c r="V24" s="51">
        <f t="shared" ref="V24:W24" si="4">SUM(V18:V22)</f>
        <v>19444.587</v>
      </c>
      <c r="W24" s="51">
        <f t="shared" si="4"/>
        <v>1023.399</v>
      </c>
      <c r="X24" s="78">
        <f>X18+X19+X20+X21+X22+X23</f>
        <v>32.136134335036857</v>
      </c>
      <c r="Y24" s="91"/>
    </row>
    <row r="25" spans="1:28" s="37" customFormat="1" ht="22.5" customHeight="1" x14ac:dyDescent="0.2">
      <c r="A25" s="21">
        <v>4</v>
      </c>
      <c r="B25" s="138" t="s">
        <v>38</v>
      </c>
      <c r="C25" s="135"/>
      <c r="D25" s="135"/>
      <c r="E25" s="135"/>
      <c r="F25" s="135"/>
      <c r="G25" s="135"/>
      <c r="H25" s="136"/>
      <c r="I25" s="136"/>
      <c r="J25" s="136"/>
      <c r="K25" s="136"/>
      <c r="L25" s="136"/>
      <c r="M25" s="136"/>
      <c r="N25" s="136"/>
      <c r="O25" s="136"/>
      <c r="P25" s="136"/>
      <c r="Q25" s="136"/>
      <c r="R25" s="136"/>
      <c r="S25" s="137"/>
      <c r="T25" s="53"/>
      <c r="U25" s="53"/>
      <c r="V25" s="53"/>
      <c r="W25" s="53"/>
      <c r="X25" s="53"/>
      <c r="Y25" s="53"/>
    </row>
    <row r="26" spans="1:28" s="37" customFormat="1" ht="159" customHeight="1" x14ac:dyDescent="0.2">
      <c r="A26" s="98" t="s">
        <v>28</v>
      </c>
      <c r="B26" s="107" t="s">
        <v>37</v>
      </c>
      <c r="C26" s="87">
        <v>2024</v>
      </c>
      <c r="D26" s="87">
        <v>2025</v>
      </c>
      <c r="E26" s="87">
        <v>40</v>
      </c>
      <c r="F26" s="108" t="s">
        <v>45</v>
      </c>
      <c r="G26" s="87" t="s">
        <v>15</v>
      </c>
      <c r="H26" s="13">
        <f>J26+K26</f>
        <v>190029</v>
      </c>
      <c r="I26" s="13"/>
      <c r="J26" s="13">
        <v>175000</v>
      </c>
      <c r="K26" s="13">
        <v>15029</v>
      </c>
      <c r="L26" s="13"/>
      <c r="M26" s="13"/>
      <c r="N26" s="13"/>
      <c r="O26" s="13"/>
      <c r="P26" s="12"/>
      <c r="Q26" s="12"/>
      <c r="R26" s="12"/>
      <c r="S26" s="52"/>
      <c r="T26" s="53"/>
      <c r="U26" s="53"/>
      <c r="V26" s="53"/>
      <c r="W26" s="53"/>
      <c r="X26" s="114">
        <f>T26/H26*100</f>
        <v>0</v>
      </c>
      <c r="Y26" s="115" t="s">
        <v>79</v>
      </c>
    </row>
    <row r="27" spans="1:28" s="37" customFormat="1" ht="27" customHeight="1" x14ac:dyDescent="0.2">
      <c r="A27" s="93"/>
      <c r="B27" s="61" t="s">
        <v>11</v>
      </c>
      <c r="C27" s="94"/>
      <c r="D27" s="94"/>
      <c r="E27" s="94"/>
      <c r="F27" s="94"/>
      <c r="G27" s="94"/>
      <c r="H27" s="8">
        <f>SUM(H26:H26)</f>
        <v>190029</v>
      </c>
      <c r="I27" s="8"/>
      <c r="J27" s="8">
        <f>SUM(J26:J26)</f>
        <v>175000</v>
      </c>
      <c r="K27" s="8">
        <f>SUM(K26:K26)</f>
        <v>15029</v>
      </c>
      <c r="L27" s="8"/>
      <c r="M27" s="8"/>
      <c r="N27" s="8"/>
      <c r="O27" s="8"/>
      <c r="P27" s="8"/>
      <c r="Q27" s="13"/>
      <c r="R27" s="12"/>
      <c r="S27" s="52"/>
      <c r="T27" s="53"/>
      <c r="U27" s="53"/>
      <c r="V27" s="53"/>
      <c r="W27" s="53"/>
      <c r="X27" s="95">
        <f>SUM(X26)</f>
        <v>0</v>
      </c>
      <c r="Y27" s="53"/>
    </row>
    <row r="28" spans="1:28" s="37" customFormat="1" ht="17.25" customHeight="1" x14ac:dyDescent="0.2">
      <c r="A28" s="32">
        <v>5</v>
      </c>
      <c r="B28" s="134" t="s">
        <v>52</v>
      </c>
      <c r="C28" s="135"/>
      <c r="D28" s="135"/>
      <c r="E28" s="135"/>
      <c r="F28" s="135"/>
      <c r="G28" s="135"/>
      <c r="H28" s="136"/>
      <c r="I28" s="136"/>
      <c r="J28" s="136"/>
      <c r="K28" s="136"/>
      <c r="L28" s="136"/>
      <c r="M28" s="136"/>
      <c r="N28" s="136"/>
      <c r="O28" s="136"/>
      <c r="P28" s="136"/>
      <c r="Q28" s="136"/>
      <c r="R28" s="136"/>
      <c r="S28" s="137"/>
      <c r="T28" s="53"/>
      <c r="U28" s="53"/>
      <c r="V28" s="53"/>
      <c r="W28" s="53"/>
      <c r="X28" s="53"/>
      <c r="Y28" s="53"/>
    </row>
    <row r="29" spans="1:28" s="54" customFormat="1" ht="87.75" customHeight="1" x14ac:dyDescent="0.2">
      <c r="A29" s="65" t="s">
        <v>39</v>
      </c>
      <c r="B29" s="68" t="s">
        <v>53</v>
      </c>
      <c r="C29" s="69">
        <v>2024</v>
      </c>
      <c r="D29" s="62">
        <v>2026</v>
      </c>
      <c r="E29" s="69">
        <v>30</v>
      </c>
      <c r="F29" s="69" t="s">
        <v>54</v>
      </c>
      <c r="G29" s="65" t="s">
        <v>15</v>
      </c>
      <c r="H29" s="70">
        <f>K29+J29</f>
        <v>1329</v>
      </c>
      <c r="I29" s="70"/>
      <c r="J29" s="70"/>
      <c r="K29" s="70">
        <v>1329</v>
      </c>
      <c r="L29" s="70"/>
      <c r="M29" s="70"/>
      <c r="N29" s="70"/>
      <c r="O29" s="70"/>
      <c r="P29" s="70"/>
      <c r="Q29" s="70"/>
      <c r="R29" s="70"/>
      <c r="S29" s="71"/>
      <c r="T29" s="60"/>
      <c r="U29" s="53"/>
      <c r="V29" s="53"/>
      <c r="W29" s="60"/>
      <c r="X29" s="69">
        <f>T29/H29*100</f>
        <v>0</v>
      </c>
      <c r="Y29" s="68" t="s">
        <v>72</v>
      </c>
      <c r="Z29" s="37"/>
      <c r="AA29" s="37"/>
      <c r="AB29" s="37"/>
    </row>
    <row r="30" spans="1:28" s="74" customFormat="1" ht="25.5" customHeight="1" x14ac:dyDescent="0.25">
      <c r="A30" s="32"/>
      <c r="B30" s="42" t="s">
        <v>11</v>
      </c>
      <c r="C30" s="32"/>
      <c r="D30" s="32"/>
      <c r="E30" s="32"/>
      <c r="F30" s="32"/>
      <c r="G30" s="32"/>
      <c r="H30" s="8">
        <f>SUM(H29:H29)</f>
        <v>1329</v>
      </c>
      <c r="I30" s="8"/>
      <c r="J30" s="8"/>
      <c r="K30" s="8">
        <f>SUM(K29:K29)</f>
        <v>1329</v>
      </c>
      <c r="L30" s="8"/>
      <c r="M30" s="8"/>
      <c r="N30" s="8"/>
      <c r="O30" s="8"/>
      <c r="P30" s="8"/>
      <c r="Q30" s="8"/>
      <c r="R30" s="8"/>
      <c r="S30" s="49"/>
      <c r="T30" s="72"/>
      <c r="U30" s="72"/>
      <c r="V30" s="72"/>
      <c r="W30" s="72"/>
      <c r="X30" s="75">
        <f>SUM(X29)</f>
        <v>0</v>
      </c>
      <c r="Y30" s="73"/>
    </row>
    <row r="31" spans="1:28" s="37" customFormat="1" ht="18" customHeight="1" x14ac:dyDescent="0.2">
      <c r="A31" s="32">
        <v>6</v>
      </c>
      <c r="B31" s="122" t="s">
        <v>62</v>
      </c>
      <c r="C31" s="123"/>
      <c r="D31" s="123"/>
      <c r="E31" s="123"/>
      <c r="F31" s="123"/>
      <c r="G31" s="123"/>
      <c r="H31" s="123"/>
      <c r="I31" s="123"/>
      <c r="J31" s="123"/>
      <c r="K31" s="123"/>
      <c r="L31" s="123"/>
      <c r="M31" s="123"/>
      <c r="N31" s="123"/>
      <c r="O31" s="123"/>
      <c r="P31" s="123"/>
      <c r="Q31" s="123"/>
      <c r="R31" s="123"/>
      <c r="S31" s="123"/>
      <c r="T31" s="123"/>
      <c r="U31" s="123"/>
      <c r="V31" s="123"/>
      <c r="W31" s="123"/>
      <c r="X31" s="123"/>
      <c r="Y31" s="124"/>
    </row>
    <row r="32" spans="1:28" s="37" customFormat="1" ht="90.75" customHeight="1" x14ac:dyDescent="0.2">
      <c r="A32" s="63" t="s">
        <v>64</v>
      </c>
      <c r="B32" s="76" t="s">
        <v>63</v>
      </c>
      <c r="C32" s="32">
        <v>2023</v>
      </c>
      <c r="D32" s="32">
        <v>2025</v>
      </c>
      <c r="E32" s="32">
        <v>0.85</v>
      </c>
      <c r="F32" s="64" t="s">
        <v>65</v>
      </c>
      <c r="G32" s="65" t="s">
        <v>15</v>
      </c>
      <c r="H32" s="13">
        <f>K32+J32</f>
        <v>143926.04699999999</v>
      </c>
      <c r="I32" s="8"/>
      <c r="J32" s="13">
        <v>133000</v>
      </c>
      <c r="K32" s="13">
        <v>10926.047</v>
      </c>
      <c r="L32" s="8"/>
      <c r="M32" s="8"/>
      <c r="N32" s="8"/>
      <c r="O32" s="8"/>
      <c r="P32" s="8"/>
      <c r="Q32" s="8"/>
      <c r="R32" s="8"/>
      <c r="S32" s="49"/>
      <c r="T32" s="60">
        <f>SUM(U32+V32+W32)</f>
        <v>1125.0999999999999</v>
      </c>
      <c r="U32" s="59"/>
      <c r="V32" s="59"/>
      <c r="W32" s="60">
        <v>1125.0999999999999</v>
      </c>
      <c r="X32" s="77">
        <f>T32/H32*100</f>
        <v>0.78172090698773922</v>
      </c>
      <c r="Y32" s="67" t="s">
        <v>71</v>
      </c>
    </row>
    <row r="33" spans="1:25" s="74" customFormat="1" ht="24.75" customHeight="1" x14ac:dyDescent="0.25">
      <c r="A33" s="63"/>
      <c r="B33" s="42" t="s">
        <v>11</v>
      </c>
      <c r="C33" s="32"/>
      <c r="D33" s="32"/>
      <c r="E33" s="32"/>
      <c r="F33" s="64"/>
      <c r="G33" s="66"/>
      <c r="H33" s="8">
        <f>SUM(H32:H32)</f>
        <v>143926.04699999999</v>
      </c>
      <c r="I33" s="8"/>
      <c r="J33" s="8">
        <f>SUM(J32)</f>
        <v>133000</v>
      </c>
      <c r="K33" s="8">
        <f>SUM(K32)</f>
        <v>10926.047</v>
      </c>
      <c r="L33" s="8"/>
      <c r="M33" s="8"/>
      <c r="N33" s="8"/>
      <c r="O33" s="8"/>
      <c r="P33" s="8"/>
      <c r="Q33" s="8"/>
      <c r="R33" s="8"/>
      <c r="S33" s="49"/>
      <c r="T33" s="72">
        <f>SUM(T32:T32)</f>
        <v>1125.0999999999999</v>
      </c>
      <c r="U33" s="72"/>
      <c r="V33" s="72"/>
      <c r="W33" s="72">
        <f>SUM(W32)</f>
        <v>1125.0999999999999</v>
      </c>
      <c r="X33" s="78">
        <f>SUM(X32)</f>
        <v>0.78172090698773922</v>
      </c>
      <c r="Y33" s="73"/>
    </row>
    <row r="34" spans="1:25" s="81" customFormat="1" ht="13.5" x14ac:dyDescent="0.2">
      <c r="A34" s="21"/>
      <c r="B34" s="43" t="s">
        <v>16</v>
      </c>
      <c r="C34" s="32"/>
      <c r="D34" s="32"/>
      <c r="E34" s="32"/>
      <c r="F34" s="32"/>
      <c r="G34" s="32"/>
      <c r="H34" s="8">
        <f>H11+H15+H24+H27+H30+H32</f>
        <v>1538823.1359999999</v>
      </c>
      <c r="I34" s="8"/>
      <c r="J34" s="8">
        <f>J11+J15+J24+J27+J30+J32</f>
        <v>1356036.2999999998</v>
      </c>
      <c r="K34" s="8">
        <f>K11+K15+K24+K27+K30+K32</f>
        <v>182786.83599999998</v>
      </c>
      <c r="L34" s="8">
        <f>L11+L15+L24+L27+L30+L32</f>
        <v>433940.3</v>
      </c>
      <c r="M34" s="8"/>
      <c r="N34" s="8">
        <f t="shared" ref="N34:S34" si="5">N11+N15+N24+N27+N30</f>
        <v>411085.3</v>
      </c>
      <c r="O34" s="8">
        <f t="shared" si="5"/>
        <v>22855</v>
      </c>
      <c r="P34" s="8">
        <f>P11+P15+P24+P27+P30+P33</f>
        <v>613078.5</v>
      </c>
      <c r="Q34" s="8"/>
      <c r="R34" s="8">
        <f t="shared" si="5"/>
        <v>583077.5</v>
      </c>
      <c r="S34" s="49">
        <f t="shared" si="5"/>
        <v>30001</v>
      </c>
      <c r="T34" s="96">
        <f>T11+T15+T24+T27+T30+T33</f>
        <v>40689.859999999993</v>
      </c>
      <c r="U34" s="79"/>
      <c r="V34" s="79"/>
      <c r="W34" s="96">
        <f>W11+W15+W24+W27+W30+W33</f>
        <v>4925.2469999999994</v>
      </c>
      <c r="X34" s="96">
        <f>X11+X15+X24+X27+X30+X33</f>
        <v>34.717920615041976</v>
      </c>
      <c r="Y34" s="79"/>
    </row>
    <row r="35" spans="1:25" x14ac:dyDescent="0.25">
      <c r="A35" s="44"/>
      <c r="B35" s="10"/>
      <c r="C35" s="10"/>
      <c r="D35" s="10"/>
      <c r="E35" s="45"/>
      <c r="F35" s="10"/>
      <c r="G35" s="10"/>
      <c r="H35" s="46"/>
      <c r="I35" s="46"/>
      <c r="J35" s="10"/>
      <c r="K35" s="10"/>
      <c r="L35" s="9"/>
      <c r="M35" s="9"/>
      <c r="N35" s="10"/>
      <c r="O35" s="10"/>
      <c r="P35" s="9"/>
      <c r="Q35" s="9"/>
      <c r="R35" s="10"/>
      <c r="S35" s="47"/>
    </row>
    <row r="36" spans="1:25" x14ac:dyDescent="0.25">
      <c r="A36" s="14"/>
      <c r="B36" s="1"/>
      <c r="C36" s="1"/>
      <c r="D36" s="1"/>
      <c r="E36" s="1"/>
      <c r="F36" s="1"/>
      <c r="G36" s="1"/>
      <c r="H36" s="1"/>
      <c r="I36" s="1"/>
      <c r="J36" s="1"/>
      <c r="K36" s="1"/>
      <c r="L36" s="38"/>
      <c r="M36" s="38"/>
      <c r="N36" s="38"/>
      <c r="O36" s="38"/>
      <c r="P36" s="1"/>
      <c r="Q36" s="1"/>
      <c r="R36" s="1"/>
      <c r="S36" s="17"/>
    </row>
    <row r="37" spans="1:25" x14ac:dyDescent="0.25">
      <c r="A37" s="14"/>
      <c r="B37" s="1"/>
      <c r="C37" s="1"/>
      <c r="D37" s="1"/>
      <c r="E37" s="1"/>
      <c r="F37" s="1"/>
      <c r="G37" s="1"/>
      <c r="H37" s="1"/>
      <c r="I37" s="1"/>
      <c r="J37" s="1"/>
      <c r="K37" s="1"/>
      <c r="L37" s="38"/>
      <c r="M37" s="38"/>
      <c r="N37" s="38"/>
      <c r="O37" s="38"/>
      <c r="P37" s="1"/>
      <c r="Q37" s="1"/>
      <c r="R37" s="1"/>
      <c r="S37" s="17"/>
    </row>
    <row r="38" spans="1:25" x14ac:dyDescent="0.25">
      <c r="A38" s="14"/>
      <c r="B38" s="1"/>
      <c r="C38" s="1"/>
      <c r="D38" s="1"/>
      <c r="E38" s="1"/>
      <c r="F38" s="1"/>
      <c r="G38" s="1"/>
      <c r="H38" s="1"/>
      <c r="I38" s="1"/>
      <c r="J38" s="1"/>
      <c r="K38" s="1"/>
      <c r="L38" s="38"/>
      <c r="M38" s="38"/>
      <c r="N38" s="38"/>
      <c r="O38" s="38"/>
      <c r="P38" s="1"/>
      <c r="Q38" s="1"/>
      <c r="R38" s="1"/>
      <c r="S38" s="17"/>
    </row>
  </sheetData>
  <autoFilter ref="A6:S34">
    <filterColumn colId="2" showButton="0"/>
    <filterColumn colId="7" showButton="0"/>
    <filterColumn colId="8" hiddenButton="1" showButton="0"/>
    <filterColumn colId="9" showButton="0"/>
    <filterColumn colId="11" showButton="0"/>
    <filterColumn colId="12" hiddenButton="1" showButton="0"/>
    <filterColumn colId="13" showButton="0"/>
    <filterColumn colId="15" showButton="0"/>
    <filterColumn colId="16" hiddenButton="1" showButton="0"/>
    <filterColumn colId="17" showButton="0"/>
  </autoFilter>
  <mergeCells count="22">
    <mergeCell ref="T6:W6"/>
    <mergeCell ref="B12:S12"/>
    <mergeCell ref="B17:G17"/>
    <mergeCell ref="B8:S8"/>
    <mergeCell ref="G6:G7"/>
    <mergeCell ref="F6:F7"/>
    <mergeCell ref="X6:X7"/>
    <mergeCell ref="B31:Y31"/>
    <mergeCell ref="L1:S1"/>
    <mergeCell ref="L2:S2"/>
    <mergeCell ref="A3:L3"/>
    <mergeCell ref="A4:L4"/>
    <mergeCell ref="C6:D6"/>
    <mergeCell ref="H6:K6"/>
    <mergeCell ref="L6:O6"/>
    <mergeCell ref="P6:S6"/>
    <mergeCell ref="A6:A7"/>
    <mergeCell ref="B6:B7"/>
    <mergeCell ref="E6:E7"/>
    <mergeCell ref="B28:S28"/>
    <mergeCell ref="B25:S25"/>
    <mergeCell ref="B16:S16"/>
  </mergeCells>
  <pageMargins left="0" right="0" top="0.19685039370078741" bottom="0" header="0.31496062992125984" footer="0.19685039370078741"/>
  <pageSetup paperSize="9" scale="50" orientation="landscape" r:id="rId1"/>
  <colBreaks count="1" manualBreakCount="1">
    <brk id="26" max="3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MultiDVD Team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Билоус Светлана Анатольевна</cp:lastModifiedBy>
  <cp:lastPrinted>2025-05-20T10:50:58Z</cp:lastPrinted>
  <dcterms:created xsi:type="dcterms:W3CDTF">2017-03-29T08:26:35Z</dcterms:created>
  <dcterms:modified xsi:type="dcterms:W3CDTF">2025-05-22T06:35:52Z</dcterms:modified>
</cp:coreProperties>
</file>