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1980" windowWidth="19425" windowHeight="769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Лист1!$A$6:$S$30</definedName>
    <definedName name="_xlnm.Print_Area" localSheetId="0">Лист1!$A$1:$AB$31</definedName>
  </definedNames>
  <calcPr calcId="144525"/>
</workbook>
</file>

<file path=xl/calcChain.xml><?xml version="1.0" encoding="utf-8"?>
<calcChain xmlns="http://schemas.openxmlformats.org/spreadsheetml/2006/main">
  <c r="X29" i="1" l="1"/>
  <c r="X26" i="1"/>
  <c r="P21" i="1" l="1"/>
  <c r="L21" i="1"/>
  <c r="X21" i="1" s="1"/>
  <c r="S20" i="1"/>
  <c r="K18" i="1"/>
  <c r="K10" i="1"/>
  <c r="K25" i="1"/>
  <c r="H25" i="1" l="1"/>
  <c r="L20" i="1"/>
  <c r="X20" i="1" s="1"/>
  <c r="P20" i="1"/>
  <c r="P19" i="1"/>
  <c r="L19" i="1"/>
  <c r="X19" i="1" s="1"/>
  <c r="J11" i="1"/>
  <c r="H9" i="1"/>
  <c r="X9" i="1" s="1"/>
  <c r="H18" i="1" l="1"/>
  <c r="H10" i="1"/>
  <c r="L18" i="1"/>
  <c r="H11" i="1" l="1"/>
  <c r="X10" i="1"/>
  <c r="X11" i="1" s="1"/>
  <c r="X18" i="1"/>
  <c r="S23" i="1"/>
  <c r="R23" i="1"/>
  <c r="O23" i="1"/>
  <c r="N23" i="1"/>
  <c r="K23" i="1"/>
  <c r="J23" i="1"/>
  <c r="H22" i="1"/>
  <c r="X22" i="1" s="1"/>
  <c r="X23" i="1" l="1"/>
  <c r="P23" i="1"/>
  <c r="L23" i="1"/>
  <c r="K26" i="1" l="1"/>
  <c r="J26" i="1"/>
  <c r="K29" i="1"/>
  <c r="H28" i="1"/>
  <c r="H29" i="1" s="1"/>
  <c r="K11" i="1" l="1"/>
  <c r="P14" i="1" l="1"/>
  <c r="L14" i="1"/>
  <c r="X14" i="1" s="1"/>
  <c r="X15" i="1" s="1"/>
  <c r="X30" i="1" s="1"/>
  <c r="S15" i="1"/>
  <c r="S30" i="1" s="1"/>
  <c r="N15" i="1"/>
  <c r="N30" i="1" s="1"/>
  <c r="O15" i="1"/>
  <c r="O30" i="1" s="1"/>
  <c r="R15" i="1"/>
  <c r="R30" i="1" s="1"/>
  <c r="J30" i="1"/>
  <c r="K30" i="1"/>
  <c r="H23" i="1" l="1"/>
  <c r="P15" i="1"/>
  <c r="P30" i="1" s="1"/>
  <c r="L15" i="1"/>
  <c r="L30" i="1" s="1"/>
  <c r="H26" i="1" l="1"/>
  <c r="H30" i="1" s="1"/>
</calcChain>
</file>

<file path=xl/sharedStrings.xml><?xml version="1.0" encoding="utf-8"?>
<sst xmlns="http://schemas.openxmlformats.org/spreadsheetml/2006/main" count="98" uniqueCount="75">
  <si>
    <t>№ п/п</t>
  </si>
  <si>
    <t>Наименование строек и объектов</t>
  </si>
  <si>
    <t>Сроки инвестирования (проектирование, строительство, реконструкция, приобретение)</t>
  </si>
  <si>
    <t>начало</t>
  </si>
  <si>
    <t>завершение</t>
  </si>
  <si>
    <t>Показатель мощности</t>
  </si>
  <si>
    <t>Единицы измерения мощности</t>
  </si>
  <si>
    <t>Стоимость (сметная стоимость по заключению о проверке достоверности сметной стоимости для объектов строительства и реконструкции) (тыс.руб.)</t>
  </si>
  <si>
    <t>Всего</t>
  </si>
  <si>
    <t>Окружной бюджет</t>
  </si>
  <si>
    <t>Бюджет района</t>
  </si>
  <si>
    <t>Итого по программе:</t>
  </si>
  <si>
    <t>1.</t>
  </si>
  <si>
    <t>1.1.</t>
  </si>
  <si>
    <t>1.2.</t>
  </si>
  <si>
    <t>Сметная стоимость не определена</t>
  </si>
  <si>
    <t>ВСЕГО:</t>
  </si>
  <si>
    <t>Муниципальная программа "Развитие образования в Березовском районе"</t>
  </si>
  <si>
    <t>учащ.</t>
  </si>
  <si>
    <t>кв.м./м</t>
  </si>
  <si>
    <t>Подпрограмма "Содействие развитию жилищного строительства"</t>
  </si>
  <si>
    <t>Муниципальная программа "Развитие жилищной сферы в Березовском районе"</t>
  </si>
  <si>
    <t>Средняя школа, пгт. Березово</t>
  </si>
  <si>
    <t>Подпрограмма "Обеспечение равных прав потребителей на получение коммунальных ресурсов"</t>
  </si>
  <si>
    <t>Муниципальная программа "Жилищно-коммунальны комплекс в Березовском районе"</t>
  </si>
  <si>
    <t>2.</t>
  </si>
  <si>
    <t>3.</t>
  </si>
  <si>
    <t>3.1.</t>
  </si>
  <si>
    <t>4.1.</t>
  </si>
  <si>
    <t>Образовательно-культурный комплекс в д. Хулимсунт, Березовского района</t>
  </si>
  <si>
    <t>учащ./мест</t>
  </si>
  <si>
    <t>Капитальные вложения на 2025 год</t>
  </si>
  <si>
    <t>куб.м/сут.</t>
  </si>
  <si>
    <t>Приобретение жилых помещений, выплата возмещения за изымаемую недвижимость</t>
  </si>
  <si>
    <t>Спортивный зал имени Руслана Проводникова в пгт. Березово</t>
  </si>
  <si>
    <t>Муниципальная программа "Развитие физической культуры, спорта и молодежной политики в Березовском районе"</t>
  </si>
  <si>
    <t>5.1.</t>
  </si>
  <si>
    <t>Капитальные вложения на 2026 год</t>
  </si>
  <si>
    <t>2.1.</t>
  </si>
  <si>
    <t>3.2.</t>
  </si>
  <si>
    <t>Федеральный бюджет</t>
  </si>
  <si>
    <t>3.3.</t>
  </si>
  <si>
    <t xml:space="preserve">Строительство водоочистных сооружений в п. Светлый </t>
  </si>
  <si>
    <t>куб.м./сут</t>
  </si>
  <si>
    <t>Сметная стоиомость не определена</t>
  </si>
  <si>
    <t>Муниципальная программа "Безопасность жизнедеятельности на территории Березовского района"</t>
  </si>
  <si>
    <t>Пожарные водоемы в п. Устрем, д. Деминская, д. Шайтанка, д. Пугоры Березовского района (ПИР)</t>
  </si>
  <si>
    <t>м3</t>
  </si>
  <si>
    <t>Капитальные вложения на 2027 год</t>
  </si>
  <si>
    <t>3.5.</t>
  </si>
  <si>
    <t>МВт</t>
  </si>
  <si>
    <t>Профинасировано в текущем году (кассовые расходы) за счет</t>
  </si>
  <si>
    <t>602773,7 цены 2 кв.2019</t>
  </si>
  <si>
    <t>Планируется приобретение жилых помещений на территории Березовского района, согласно государственной программы ХМАО-Югры "Строительство" в 2026-2027.</t>
  </si>
  <si>
    <r>
      <t xml:space="preserve">% исполнения </t>
    </r>
    <r>
      <rPr>
        <i/>
        <sz val="10"/>
        <color theme="1"/>
        <rFont val="Times New Roman"/>
        <family val="1"/>
        <charset val="204"/>
      </rPr>
      <t>(по состоянию на 19.12.2024 г.)</t>
    </r>
  </si>
  <si>
    <r>
      <t xml:space="preserve">Информация о проведении торгов, заключении контракта, соблюдении условий контракта подрядной организацией, причины низкого исполнения </t>
    </r>
    <r>
      <rPr>
        <b/>
        <i/>
        <sz val="10"/>
        <color theme="1"/>
        <rFont val="Times New Roman"/>
        <family val="1"/>
        <charset val="204"/>
      </rPr>
      <t>(по состоннию на 19.12.2024 г.)</t>
    </r>
  </si>
  <si>
    <t xml:space="preserve">1 833 208,0 в ценах 1 кв. 2022 </t>
  </si>
  <si>
    <t xml:space="preserve">471 157,1 цены 4 квартал 2021 </t>
  </si>
  <si>
    <t>Заключены контракты: 15/24 от 05.08.2024 на выполнение проектных работ  и инженерных изысканий  по объекту: «Пожарный водоем в п. Устрем Березовского района»,16/24 от 05.08.2024 по объекту: «Пожарный водоем в д. Деминская Березовского района», 17/24 от 06.08.2024  по объекту: «Пожарный водоем в д. Шайтанка Березовского района», 18/24 от 06.08.2024 по объекту: «Пожарный водоем в д. Пугоры Березовского района». Сроки исполнения работ  - 17.11.2024. Работы выполнены в полном объеме.</t>
  </si>
  <si>
    <t>Заключен муниципальный контракт № 12/24 от 02.07.2024 с ООО «Спецстрой», г. Москва на выполнение проектно-изыскательских и строительно-монтажных работ. Цена контракта- 262 333,00 тыс.руб. Сроки ПИР - 17.11.2024, СМР - 17.11.2025. 30.09.2024 получено заключение историко-культурной экспертизы земельного участка № 116-24/Ч. Объект включен в государственную программу «Строительство», утвержденную Постановлением Правительства ХМАО-Югры от 10.11.2023 № 561-п. Выполнена вырубка зеленых насаждений на площадке под строительство. Проектная организация разработала проектную документацию в полном объеме, готовит пакет документов для загрузки на государственную экспертизу в части проверки сметной стоимости строительства.</t>
  </si>
  <si>
    <t>Задание на проектирование объекта согласовано и утверждено 18.10.2024. Заключен муниципальный контракт № 28/24 от 16.12.2024  с ООО  «Корсэль», г.Пермь  на выполнение проектно-изыскательских и строительном-монтажных работ, со сроком исполнения 01.10.2025.</t>
  </si>
  <si>
    <t>Стадия получения заключения проверки инвестиционного проекта на предмет эффективности использования средств бюджета ХМАО-Югры в Департаменте экономического развития ХМАО-Югры. Плановый срок получения - 20.03.2025</t>
  </si>
  <si>
    <t>Заключен муниципальный контракт № 13/24 от 23.07.20234 на выполнение работ по строительству объекта с  ООО "Спецстрой" (г.Москва). Цена контракта 163 384,9 тыс.руб. Срок исполнения контракта  - 21.08.2025.   Строительно-монтажные работы: завершено возведение здания комплекса, ведутся работы по внутренним инженерным сетям, отделочные работы. На объекте задействовано 67 человек, в т.ч. 4 ИТР. Срок ввода в эксплуатацию I этапа строительства (здание ОКК, наружные инженерные сети, противопожарный круговой проезд) - март 2025. Срок окончания работ по контракту с учетом продления (второй этап) - июль 2025 (с учетом приемки и оплаты - 21.08.2025). Готовность объекта-90%.</t>
  </si>
  <si>
    <r>
      <t>Заключен муниципальный контракт № 38/23  от 08.09.2023 на выполнение строительно-монтажных работ по объекту с подрядной организацией ООО «Корсэль» (г. Пермь), цена контракта 530 846,2 тыс. руб. Срок исполнения контракта  - июнь 2025 .  Произведена установка и обратная засыпка емкостей</t>
    </r>
    <r>
      <rPr>
        <sz val="10.5"/>
        <color rgb="FFFF0000"/>
        <rFont val="Times New Roman"/>
        <family val="1"/>
        <charset val="204"/>
      </rPr>
      <t xml:space="preserve"> </t>
    </r>
    <r>
      <rPr>
        <sz val="10.5"/>
        <rFont val="Times New Roman"/>
        <family val="1"/>
        <charset val="204"/>
      </rPr>
      <t xml:space="preserve">канализационной насосной станции </t>
    </r>
    <r>
      <rPr>
        <sz val="10.5"/>
        <color theme="1"/>
        <rFont val="Times New Roman"/>
        <family val="1"/>
        <charset val="204"/>
      </rPr>
      <t xml:space="preserve">в помещении сливной станции. Продолжается устройство плит пола. Завершены работы по монтажу тепловентиляторов в помещении, производятся работы по монтажу </t>
    </r>
    <r>
      <rPr>
        <sz val="10.5"/>
        <rFont val="Times New Roman"/>
        <family val="1"/>
        <charset val="204"/>
      </rPr>
      <t>индивидуального теплового пункта</t>
    </r>
    <r>
      <rPr>
        <sz val="10.5"/>
        <color theme="1"/>
        <rFont val="Times New Roman"/>
        <family val="1"/>
        <charset val="204"/>
      </rPr>
      <t xml:space="preserve"> и тепловой сети от котельной. Установлена ферма дымовой трубы и смонтирован газоход. Производится сборка кран-балок и монтаж подкрановых путей. Завершены работы по прокладке кабельных линий 6 кВ и 0,4 кВ. Готовность объекта 32%.</t>
    </r>
  </si>
  <si>
    <t>Получено заключение о проверке инвестиционного проекта на предмет эффективности использования средств бюджета ХМАО-Югры в Департаменте экономического развития ХМАО-Югры. Готовится задание на проектирование.</t>
  </si>
  <si>
    <t xml:space="preserve">Осуществляется подготовка пакета документов для проведения первого этапа проверки инвестиционного проекта на предмет эффективности использования средств бюджета ХМАО-Югры в Департаменте экономического развития ХМАО-Югры. </t>
  </si>
  <si>
    <t>Информация о строящихся объектах</t>
  </si>
  <si>
    <t>на 2025 год и плановый период 2026-2027 годы (к решению Думы от 19.12.2024 № 429)</t>
  </si>
  <si>
    <r>
      <t xml:space="preserve">Заключен муниципальный контракт № 57/20 от 17.11.2020 на выполнение  проектно-изыскательских и строительно-монтажных работ по объекту с подрядной организацией ООО  ГК «Альянс», цена контракта  1 885 594,2 тыс.руб. </t>
    </r>
    <r>
      <rPr>
        <sz val="10.5"/>
        <rFont val="Times New Roman"/>
        <family val="1"/>
        <charset val="204"/>
      </rPr>
      <t xml:space="preserve">Срок исполнения контракта  - 15.08.2025 . </t>
    </r>
    <r>
      <rPr>
        <sz val="10.5"/>
        <color theme="1"/>
        <rFont val="Times New Roman"/>
        <family val="1"/>
        <charset val="204"/>
      </rPr>
      <t>Работы ведутся со значительным отставанием от графика производства работ.  Ведется монтаж ж/б каркаса здания, кладка блоков внутренних и наружных стен, установка окон и витражей. Корректировка проектно-сметной документации: получено положительное заключение государственной экспертизы, имеются недочёты в сметной документации. Проектная организация откорректировала проектную документацию, первая часть (50%) загружена, проходит процедуру приёмки. Планируется загрузка сметной документации на дополнительные работы в декабре 2024 года. На объекте задействовано 90 чел., в т.ч. 6 ИТР, 10 ед.техники. Готовность объекта-30%.</t>
    </r>
  </si>
  <si>
    <t>Блочно-модульная котельная на 7,8 МВт в пгт. Березово, ул. Молодежная, 1 в</t>
  </si>
  <si>
    <t>140/75</t>
  </si>
  <si>
    <t>Строительство водоочистных сооружений в с. Няксимволь</t>
  </si>
  <si>
    <t>Строительство водоочистных сооружений в пгт. Березово</t>
  </si>
  <si>
    <t>Реконструкция и расширение канализационных очистных сооружений на 2000 куб. м./сут в пгт. Березово</t>
  </si>
  <si>
    <t>посещений в смену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</si>
</sst>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.5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sz val="10.5"/>
      <name val="Times New Roman"/>
      <family val="1"/>
      <charset val="204"/>
    </font>
    <font>
      <b/>
      <sz val="10.5"/>
      <name val="Times New Roman"/>
      <family val="1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0.5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.5"/>
      <color rgb="FFFF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  <font>
      <i/>
      <sz val="10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10.5"/>
      <color rgb="FFFF0000"/>
      <name val="Times New Roman"/>
      <family val="1"/>
      <charset val="204"/>
    </font>
    <font>
      <sz val="10.5"/>
      <color theme="1"/>
      <name val="Calibri"/>
      <family val="2"/>
      <charset val="204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00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142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/>
    <xf numFmtId="164" fontId="5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/>
    </xf>
    <xf numFmtId="164" fontId="5" fillId="0" borderId="7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/>
    <xf numFmtId="164" fontId="8" fillId="0" borderId="1" xfId="0" applyNumberFormat="1" applyFont="1" applyFill="1" applyBorder="1" applyAlignment="1">
      <alignment horizontal="center" vertical="center" wrapText="1"/>
    </xf>
    <xf numFmtId="2" fontId="6" fillId="0" borderId="0" xfId="0" applyNumberFormat="1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8" fillId="0" borderId="4" xfId="0" applyFont="1" applyFill="1" applyBorder="1" applyAlignment="1">
      <alignment vertical="center" wrapText="1"/>
    </xf>
    <xf numFmtId="164" fontId="6" fillId="0" borderId="1" xfId="0" applyNumberFormat="1" applyFont="1" applyFill="1" applyBorder="1" applyAlignment="1">
      <alignment horizontal="center" vertical="center" wrapText="1"/>
    </xf>
    <xf numFmtId="164" fontId="7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/>
    <xf numFmtId="0" fontId="10" fillId="2" borderId="0" xfId="0" applyFont="1" applyFill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0" fontId="10" fillId="2" borderId="0" xfId="0" applyFont="1" applyFill="1"/>
    <xf numFmtId="0" fontId="1" fillId="2" borderId="1" xfId="0" applyFont="1" applyFill="1" applyBorder="1"/>
    <xf numFmtId="0" fontId="6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165" fontId="5" fillId="0" borderId="10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/>
    <xf numFmtId="0" fontId="1" fillId="2" borderId="0" xfId="0" applyFont="1" applyFill="1" applyBorder="1"/>
    <xf numFmtId="0" fontId="8" fillId="0" borderId="11" xfId="0" applyFont="1" applyFill="1" applyBorder="1" applyAlignment="1">
      <alignment vertical="center" wrapText="1"/>
    </xf>
    <xf numFmtId="0" fontId="5" fillId="0" borderId="7" xfId="0" applyFont="1" applyFill="1" applyBorder="1" applyAlignment="1">
      <alignment horizontal="center" vertical="center" wrapText="1"/>
    </xf>
    <xf numFmtId="4" fontId="5" fillId="0" borderId="7" xfId="0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0" xfId="0" applyFont="1" applyFill="1"/>
    <xf numFmtId="165" fontId="1" fillId="0" borderId="0" xfId="0" applyNumberFormat="1" applyFont="1" applyFill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10" fillId="0" borderId="1" xfId="0" applyFont="1" applyFill="1" applyBorder="1"/>
    <xf numFmtId="0" fontId="0" fillId="0" borderId="4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5" fillId="0" borderId="4" xfId="0" applyFont="1" applyFill="1" applyBorder="1" applyAlignment="1">
      <alignment vertical="center" wrapText="1"/>
    </xf>
    <xf numFmtId="0" fontId="5" fillId="0" borderId="8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horizontal="center" vertical="center" wrapText="1"/>
    </xf>
    <xf numFmtId="17" fontId="6" fillId="0" borderId="0" xfId="0" applyNumberFormat="1" applyFont="1" applyFill="1" applyAlignment="1">
      <alignment horizontal="center" vertical="center" wrapText="1"/>
    </xf>
    <xf numFmtId="165" fontId="7" fillId="0" borderId="0" xfId="0" applyNumberFormat="1" applyFont="1" applyFill="1" applyAlignment="1">
      <alignment horizontal="center" vertical="center" wrapText="1"/>
    </xf>
    <xf numFmtId="0" fontId="1" fillId="3" borderId="0" xfId="0" applyFont="1" applyFill="1"/>
    <xf numFmtId="165" fontId="4" fillId="0" borderId="10" xfId="0" applyNumberFormat="1" applyFont="1" applyFill="1" applyBorder="1" applyAlignment="1">
      <alignment horizontal="center" vertical="center" wrapText="1"/>
    </xf>
    <xf numFmtId="164" fontId="8" fillId="0" borderId="10" xfId="0" applyNumberFormat="1" applyFont="1" applyFill="1" applyBorder="1" applyAlignment="1">
      <alignment horizontal="center" vertical="center" wrapText="1"/>
    </xf>
    <xf numFmtId="165" fontId="5" fillId="0" borderId="7" xfId="0" applyNumberFormat="1" applyFont="1" applyFill="1" applyBorder="1" applyAlignment="1">
      <alignment horizontal="center" vertical="center" wrapText="1"/>
    </xf>
    <xf numFmtId="164" fontId="5" fillId="0" borderId="10" xfId="0" applyNumberFormat="1" applyFont="1" applyFill="1" applyBorder="1" applyAlignment="1">
      <alignment horizontal="center" vertical="center" wrapText="1"/>
    </xf>
    <xf numFmtId="165" fontId="6" fillId="0" borderId="10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/>
    <xf numFmtId="0" fontId="2" fillId="0" borderId="1" xfId="0" applyFont="1" applyFill="1" applyBorder="1"/>
    <xf numFmtId="0" fontId="6" fillId="0" borderId="1" xfId="0" applyFont="1" applyFill="1" applyBorder="1"/>
    <xf numFmtId="0" fontId="2" fillId="2" borderId="1" xfId="0" applyFont="1" applyFill="1" applyBorder="1" applyAlignment="1">
      <alignment horizontal="center" vertical="center" wrapText="1"/>
    </xf>
    <xf numFmtId="0" fontId="1" fillId="6" borderId="0" xfId="0" applyFont="1" applyFill="1"/>
    <xf numFmtId="0" fontId="1" fillId="7" borderId="0" xfId="0" applyFont="1" applyFill="1"/>
    <xf numFmtId="0" fontId="1" fillId="8" borderId="0" xfId="0" applyFont="1" applyFill="1"/>
    <xf numFmtId="0" fontId="1" fillId="9" borderId="0" xfId="0" applyFont="1" applyFill="1"/>
    <xf numFmtId="0" fontId="6" fillId="10" borderId="0" xfId="0" applyFont="1" applyFill="1"/>
    <xf numFmtId="0" fontId="5" fillId="0" borderId="1" xfId="0" applyFont="1" applyFill="1" applyBorder="1" applyAlignment="1">
      <alignment vertical="center" wrapText="1"/>
    </xf>
    <xf numFmtId="0" fontId="8" fillId="0" borderId="4" xfId="0" applyFont="1" applyFill="1" applyBorder="1" applyAlignment="1">
      <alignment horizontal="center" vertical="center" wrapText="1"/>
    </xf>
    <xf numFmtId="164" fontId="15" fillId="0" borderId="1" xfId="0" applyNumberFormat="1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center" vertical="center" wrapText="1"/>
    </xf>
    <xf numFmtId="164" fontId="7" fillId="0" borderId="1" xfId="0" applyNumberFormat="1" applyFont="1" applyFill="1" applyBorder="1" applyAlignment="1">
      <alignment vertical="center" wrapText="1"/>
    </xf>
    <xf numFmtId="0" fontId="6" fillId="0" borderId="6" xfId="0" applyFont="1" applyFill="1" applyBorder="1" applyAlignment="1">
      <alignment horizontal="center" vertical="center" wrapText="1"/>
    </xf>
    <xf numFmtId="4" fontId="6" fillId="0" borderId="6" xfId="0" applyNumberFormat="1" applyFont="1" applyFill="1" applyBorder="1" applyAlignment="1">
      <alignment horizontal="center" vertical="center" wrapText="1"/>
    </xf>
    <xf numFmtId="4" fontId="6" fillId="0" borderId="3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4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0" xfId="0" applyFont="1" applyFill="1" applyBorder="1"/>
    <xf numFmtId="165" fontId="2" fillId="2" borderId="1" xfId="0" applyNumberFormat="1" applyFont="1" applyFill="1" applyBorder="1" applyAlignment="1">
      <alignment horizontal="center"/>
    </xf>
    <xf numFmtId="0" fontId="2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vertical="center" wrapText="1"/>
    </xf>
    <xf numFmtId="0" fontId="1" fillId="11" borderId="0" xfId="0" applyFont="1" applyFill="1"/>
    <xf numFmtId="0" fontId="1" fillId="0" borderId="0" xfId="0" applyFont="1" applyFill="1" applyAlignment="1">
      <alignment horizontal="right" vertical="center" wrapText="1"/>
    </xf>
    <xf numFmtId="164" fontId="7" fillId="0" borderId="1" xfId="0" applyNumberFormat="1" applyFont="1" applyFill="1" applyBorder="1" applyAlignment="1">
      <alignment horizontal="center" vertical="center"/>
    </xf>
    <xf numFmtId="164" fontId="14" fillId="0" borderId="7" xfId="0" applyNumberFormat="1" applyFont="1" applyFill="1" applyBorder="1" applyAlignment="1">
      <alignment horizontal="center" vertical="center" wrapText="1"/>
    </xf>
    <xf numFmtId="165" fontId="6" fillId="0" borderId="0" xfId="0" applyNumberFormat="1" applyFont="1" applyFill="1" applyAlignment="1">
      <alignment horizontal="center" vertical="center" wrapText="1"/>
    </xf>
    <xf numFmtId="165" fontId="1" fillId="0" borderId="0" xfId="0" applyNumberFormat="1" applyFont="1" applyFill="1"/>
    <xf numFmtId="0" fontId="3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164" fontId="6" fillId="2" borderId="1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vertical="center" wrapText="1"/>
    </xf>
    <xf numFmtId="0" fontId="6" fillId="2" borderId="3" xfId="0" applyFont="1" applyFill="1" applyBorder="1" applyAlignment="1">
      <alignment horizontal="center" vertical="center" wrapText="1"/>
    </xf>
    <xf numFmtId="4" fontId="6" fillId="2" borderId="3" xfId="0" applyNumberFormat="1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164" fontId="6" fillId="0" borderId="3" xfId="0" applyNumberFormat="1" applyFont="1" applyFill="1" applyBorder="1" applyAlignment="1">
      <alignment horizontal="center" vertical="center" wrapText="1"/>
    </xf>
    <xf numFmtId="164" fontId="6" fillId="0" borderId="1" xfId="0" applyNumberFormat="1" applyFont="1" applyFill="1" applyBorder="1" applyAlignment="1">
      <alignment horizontal="center" vertical="center"/>
    </xf>
    <xf numFmtId="0" fontId="6" fillId="0" borderId="0" xfId="0" applyFont="1" applyFill="1" applyBorder="1"/>
    <xf numFmtId="0" fontId="6" fillId="6" borderId="0" xfId="0" applyFont="1" applyFill="1"/>
    <xf numFmtId="0" fontId="6" fillId="4" borderId="0" xfId="0" applyFont="1" applyFill="1"/>
    <xf numFmtId="0" fontId="6" fillId="5" borderId="0" xfId="0" applyFont="1" applyFill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/>
    <xf numFmtId="0" fontId="5" fillId="0" borderId="1" xfId="0" applyFont="1" applyFill="1" applyBorder="1"/>
    <xf numFmtId="0" fontId="6" fillId="2" borderId="0" xfId="0" applyFont="1" applyFill="1" applyAlignment="1">
      <alignment horizontal="center" vertical="center" wrapText="1"/>
    </xf>
    <xf numFmtId="165" fontId="6" fillId="0" borderId="1" xfId="0" applyNumberFormat="1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6" fillId="2" borderId="0" xfId="0" applyFont="1" applyFill="1"/>
    <xf numFmtId="0" fontId="6" fillId="0" borderId="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vertical="top" wrapText="1"/>
    </xf>
    <xf numFmtId="0" fontId="6" fillId="0" borderId="1" xfId="0" applyFont="1" applyFill="1" applyBorder="1" applyAlignment="1">
      <alignment vertical="top" wrapText="1"/>
    </xf>
    <xf numFmtId="0" fontId="1" fillId="0" borderId="0" xfId="0" applyFont="1" applyFill="1" applyAlignment="1">
      <alignment horizontal="right" vertical="center" wrapText="1"/>
    </xf>
    <xf numFmtId="0" fontId="2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vertical="center" wrapText="1"/>
    </xf>
    <xf numFmtId="0" fontId="13" fillId="0" borderId="5" xfId="0" applyFont="1" applyFill="1" applyBorder="1" applyAlignment="1">
      <alignment vertical="center" wrapText="1"/>
    </xf>
    <xf numFmtId="0" fontId="0" fillId="0" borderId="5" xfId="0" applyFill="1" applyBorder="1" applyAlignment="1">
      <alignment vertical="center" wrapText="1"/>
    </xf>
    <xf numFmtId="0" fontId="0" fillId="0" borderId="2" xfId="0" applyFill="1" applyBorder="1" applyAlignment="1">
      <alignment vertical="center" wrapText="1"/>
    </xf>
    <xf numFmtId="0" fontId="8" fillId="0" borderId="10" xfId="0" applyFont="1" applyFill="1" applyBorder="1" applyAlignment="1">
      <alignment vertical="center" wrapText="1"/>
    </xf>
    <xf numFmtId="0" fontId="13" fillId="0" borderId="5" xfId="0" applyFont="1" applyFill="1" applyBorder="1" applyAlignment="1">
      <alignment vertical="center"/>
    </xf>
    <xf numFmtId="0" fontId="0" fillId="0" borderId="5" xfId="0" applyFill="1" applyBorder="1" applyAlignment="1">
      <alignment vertical="center"/>
    </xf>
    <xf numFmtId="0" fontId="0" fillId="0" borderId="2" xfId="0" applyFill="1" applyBorder="1" applyAlignment="1">
      <alignment vertical="center"/>
    </xf>
    <xf numFmtId="0" fontId="3" fillId="2" borderId="10" xfId="0" applyFont="1" applyFill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8" fillId="0" borderId="10" xfId="0" applyFont="1" applyFill="1" applyBorder="1" applyAlignment="1">
      <alignment vertical="center"/>
    </xf>
    <xf numFmtId="0" fontId="8" fillId="0" borderId="10" xfId="0" applyFont="1" applyFill="1" applyBorder="1" applyAlignment="1">
      <alignment wrapText="1"/>
    </xf>
    <xf numFmtId="0" fontId="12" fillId="0" borderId="5" xfId="0" applyFont="1" applyFill="1" applyBorder="1" applyAlignment="1">
      <alignment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colors>
    <mruColors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4"/>
  <sheetViews>
    <sheetView tabSelected="1" view="pageBreakPreview" zoomScale="80" zoomScaleSheetLayoutView="80" workbookViewId="0">
      <pane xSplit="7" ySplit="7" topLeftCell="H8" activePane="bottomRight" state="frozen"/>
      <selection pane="topRight" activeCell="I1" sqref="I1"/>
      <selection pane="bottomLeft" activeCell="A8" sqref="A8"/>
      <selection pane="bottomRight" activeCell="Y28" sqref="Y28"/>
    </sheetView>
  </sheetViews>
  <sheetFormatPr defaultColWidth="8.7109375" defaultRowHeight="15" x14ac:dyDescent="0.25"/>
  <cols>
    <col min="1" max="1" width="4.85546875" style="17" customWidth="1"/>
    <col min="2" max="2" width="30.140625" style="2" customWidth="1"/>
    <col min="3" max="3" width="7" style="2" customWidth="1"/>
    <col min="4" max="4" width="8.28515625" style="2" customWidth="1"/>
    <col min="5" max="5" width="10.85546875" style="2" customWidth="1"/>
    <col min="6" max="6" width="9.85546875" style="2" customWidth="1"/>
    <col min="7" max="7" width="12.5703125" style="108" customWidth="1"/>
    <col min="8" max="8" width="14.140625" style="7" customWidth="1"/>
    <col min="9" max="9" width="10.42578125" style="7" customWidth="1"/>
    <col min="10" max="10" width="11.42578125" style="7" customWidth="1"/>
    <col min="11" max="12" width="10.5703125" style="7" customWidth="1"/>
    <col min="13" max="13" width="10.85546875" style="7" customWidth="1"/>
    <col min="14" max="14" width="10.140625" style="7" customWidth="1"/>
    <col min="15" max="15" width="9.85546875" style="7" customWidth="1"/>
    <col min="16" max="17" width="12.140625" style="7" customWidth="1"/>
    <col min="18" max="18" width="11.5703125" style="7" customWidth="1"/>
    <col min="19" max="19" width="13" style="86" customWidth="1"/>
    <col min="20" max="20" width="12" style="2" customWidth="1"/>
    <col min="21" max="21" width="12.28515625" style="2" customWidth="1"/>
    <col min="22" max="22" width="11.7109375" style="2" customWidth="1"/>
    <col min="23" max="23" width="12" style="2" customWidth="1"/>
    <col min="24" max="24" width="14.42578125" style="2" customWidth="1"/>
    <col min="25" max="25" width="84.42578125" style="2" customWidth="1"/>
    <col min="26" max="16384" width="8.7109375" style="2"/>
  </cols>
  <sheetData>
    <row r="1" spans="1:29" ht="20.45" customHeight="1" x14ac:dyDescent="0.25">
      <c r="A1" s="15"/>
      <c r="B1" s="1"/>
      <c r="C1" s="1"/>
      <c r="D1" s="1"/>
      <c r="E1" s="1"/>
      <c r="F1" s="1"/>
      <c r="G1" s="105"/>
      <c r="H1" s="82"/>
      <c r="I1" s="82"/>
      <c r="J1" s="82"/>
      <c r="K1" s="82"/>
      <c r="L1" s="115"/>
      <c r="M1" s="115"/>
      <c r="N1" s="115"/>
      <c r="O1" s="115"/>
      <c r="P1" s="115"/>
      <c r="Q1" s="115"/>
      <c r="R1" s="115"/>
      <c r="S1" s="115"/>
    </row>
    <row r="2" spans="1:29" x14ac:dyDescent="0.25">
      <c r="A2" s="15"/>
      <c r="B2" s="1"/>
      <c r="C2" s="1"/>
      <c r="D2" s="1"/>
      <c r="E2" s="1"/>
      <c r="F2" s="1"/>
      <c r="G2" s="105"/>
      <c r="H2" s="6"/>
      <c r="I2" s="6"/>
      <c r="J2" s="6"/>
      <c r="K2" s="6"/>
      <c r="L2" s="115"/>
      <c r="M2" s="115"/>
      <c r="N2" s="115"/>
      <c r="O2" s="115"/>
      <c r="P2" s="115"/>
      <c r="Q2" s="115"/>
      <c r="R2" s="115"/>
      <c r="S2" s="115"/>
    </row>
    <row r="3" spans="1:29" x14ac:dyDescent="0.25">
      <c r="A3" s="116" t="s">
        <v>66</v>
      </c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77"/>
      <c r="N3" s="6"/>
      <c r="O3" s="6"/>
      <c r="P3" s="6"/>
      <c r="Q3" s="6"/>
      <c r="R3" s="6"/>
      <c r="S3" s="34"/>
    </row>
    <row r="4" spans="1:29" x14ac:dyDescent="0.25">
      <c r="A4" s="116" t="s">
        <v>67</v>
      </c>
      <c r="B4" s="116"/>
      <c r="C4" s="116"/>
      <c r="D4" s="116"/>
      <c r="E4" s="116"/>
      <c r="F4" s="116"/>
      <c r="G4" s="116"/>
      <c r="H4" s="116"/>
      <c r="I4" s="116"/>
      <c r="J4" s="116"/>
      <c r="K4" s="116"/>
      <c r="L4" s="116"/>
      <c r="M4" s="77"/>
      <c r="N4" s="6"/>
      <c r="O4" s="6"/>
      <c r="P4" s="6"/>
      <c r="Q4" s="6"/>
      <c r="R4" s="6"/>
      <c r="S4" s="34"/>
    </row>
    <row r="5" spans="1:29" ht="9.75" customHeight="1" x14ac:dyDescent="0.25">
      <c r="A5" s="16"/>
      <c r="B5" s="6"/>
      <c r="C5" s="6"/>
      <c r="D5" s="6"/>
      <c r="E5" s="6"/>
      <c r="F5" s="6"/>
      <c r="G5" s="10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34"/>
    </row>
    <row r="6" spans="1:29" ht="86.25" customHeight="1" x14ac:dyDescent="0.25">
      <c r="A6" s="122" t="s">
        <v>0</v>
      </c>
      <c r="B6" s="123" t="s">
        <v>1</v>
      </c>
      <c r="C6" s="117" t="s">
        <v>2</v>
      </c>
      <c r="D6" s="117"/>
      <c r="E6" s="117" t="s">
        <v>5</v>
      </c>
      <c r="F6" s="117" t="s">
        <v>6</v>
      </c>
      <c r="G6" s="141" t="s">
        <v>7</v>
      </c>
      <c r="H6" s="118" t="s">
        <v>31</v>
      </c>
      <c r="I6" s="119"/>
      <c r="J6" s="119"/>
      <c r="K6" s="120"/>
      <c r="L6" s="121" t="s">
        <v>37</v>
      </c>
      <c r="M6" s="121"/>
      <c r="N6" s="121"/>
      <c r="O6" s="121"/>
      <c r="P6" s="121" t="s">
        <v>48</v>
      </c>
      <c r="Q6" s="121"/>
      <c r="R6" s="121"/>
      <c r="S6" s="118"/>
      <c r="T6" s="132" t="s">
        <v>51</v>
      </c>
      <c r="U6" s="133"/>
      <c r="V6" s="133"/>
      <c r="W6" s="134"/>
      <c r="X6" s="87" t="s">
        <v>54</v>
      </c>
      <c r="Y6" s="100" t="s">
        <v>55</v>
      </c>
    </row>
    <row r="7" spans="1:29" ht="73.5" customHeight="1" x14ac:dyDescent="0.25">
      <c r="A7" s="122"/>
      <c r="B7" s="123"/>
      <c r="C7" s="32" t="s">
        <v>3</v>
      </c>
      <c r="D7" s="32" t="s">
        <v>4</v>
      </c>
      <c r="E7" s="117"/>
      <c r="F7" s="117"/>
      <c r="G7" s="141"/>
      <c r="H7" s="79" t="s">
        <v>8</v>
      </c>
      <c r="I7" s="78" t="s">
        <v>40</v>
      </c>
      <c r="J7" s="78" t="s">
        <v>9</v>
      </c>
      <c r="K7" s="78" t="s">
        <v>10</v>
      </c>
      <c r="L7" s="79" t="s">
        <v>8</v>
      </c>
      <c r="M7" s="78" t="s">
        <v>40</v>
      </c>
      <c r="N7" s="78" t="s">
        <v>9</v>
      </c>
      <c r="O7" s="78" t="s">
        <v>10</v>
      </c>
      <c r="P7" s="79" t="s">
        <v>8</v>
      </c>
      <c r="Q7" s="78" t="s">
        <v>40</v>
      </c>
      <c r="R7" s="78" t="s">
        <v>9</v>
      </c>
      <c r="S7" s="45" t="s">
        <v>10</v>
      </c>
      <c r="T7" s="101" t="s">
        <v>8</v>
      </c>
      <c r="U7" s="102" t="s">
        <v>40</v>
      </c>
      <c r="V7" s="102" t="s">
        <v>9</v>
      </c>
      <c r="W7" s="102" t="s">
        <v>10</v>
      </c>
      <c r="X7" s="103"/>
      <c r="Y7" s="103"/>
      <c r="Z7" s="25"/>
      <c r="AA7" s="25"/>
      <c r="AB7" s="25"/>
    </row>
    <row r="8" spans="1:29" ht="15" customHeight="1" x14ac:dyDescent="0.25">
      <c r="A8" s="35" t="s">
        <v>12</v>
      </c>
      <c r="B8" s="138" t="s">
        <v>17</v>
      </c>
      <c r="C8" s="139"/>
      <c r="D8" s="139"/>
      <c r="E8" s="139"/>
      <c r="F8" s="139"/>
      <c r="G8" s="139"/>
      <c r="H8" s="140"/>
      <c r="I8" s="140"/>
      <c r="J8" s="140"/>
      <c r="K8" s="140"/>
      <c r="L8" s="140"/>
      <c r="M8" s="140"/>
      <c r="N8" s="140"/>
      <c r="O8" s="140"/>
      <c r="P8" s="140"/>
      <c r="Q8" s="140"/>
      <c r="R8" s="140"/>
      <c r="S8" s="124"/>
      <c r="T8" s="18"/>
      <c r="U8" s="18"/>
      <c r="V8" s="18"/>
      <c r="W8" s="18"/>
      <c r="X8" s="18"/>
      <c r="Y8" s="18"/>
      <c r="Z8" s="25"/>
      <c r="AA8" s="25"/>
      <c r="AB8" s="25"/>
    </row>
    <row r="9" spans="1:29" s="98" customFormat="1" ht="150" customHeight="1" x14ac:dyDescent="0.2">
      <c r="A9" s="63" t="s">
        <v>13</v>
      </c>
      <c r="B9" s="64" t="s">
        <v>22</v>
      </c>
      <c r="C9" s="65">
        <v>2020</v>
      </c>
      <c r="D9" s="65">
        <v>2025</v>
      </c>
      <c r="E9" s="65">
        <v>700</v>
      </c>
      <c r="F9" s="65" t="s">
        <v>18</v>
      </c>
      <c r="G9" s="65" t="s">
        <v>56</v>
      </c>
      <c r="H9" s="13">
        <f>J9+K9+I9</f>
        <v>839385.29999999993</v>
      </c>
      <c r="I9" s="13"/>
      <c r="J9" s="13">
        <v>755446.7</v>
      </c>
      <c r="K9" s="13">
        <v>83938.6</v>
      </c>
      <c r="L9" s="95"/>
      <c r="M9" s="13"/>
      <c r="N9" s="13"/>
      <c r="O9" s="66"/>
      <c r="P9" s="95"/>
      <c r="Q9" s="13"/>
      <c r="R9" s="13"/>
      <c r="S9" s="13"/>
      <c r="T9" s="13"/>
      <c r="U9" s="13"/>
      <c r="V9" s="13"/>
      <c r="W9" s="13"/>
      <c r="X9" s="109">
        <f>T9/H9*100</f>
        <v>0</v>
      </c>
      <c r="Y9" s="113" t="s">
        <v>68</v>
      </c>
      <c r="Z9" s="96"/>
      <c r="AA9" s="96"/>
      <c r="AB9" s="96"/>
    </row>
    <row r="10" spans="1:29" s="99" customFormat="1" ht="116.25" customHeight="1" x14ac:dyDescent="0.2">
      <c r="A10" s="63" t="s">
        <v>14</v>
      </c>
      <c r="B10" s="64" t="s">
        <v>29</v>
      </c>
      <c r="C10" s="65">
        <v>2015</v>
      </c>
      <c r="D10" s="65">
        <v>2025</v>
      </c>
      <c r="E10" s="65" t="s">
        <v>70</v>
      </c>
      <c r="F10" s="65" t="s">
        <v>30</v>
      </c>
      <c r="G10" s="94" t="s">
        <v>52</v>
      </c>
      <c r="H10" s="13">
        <f>I10+J10+K10</f>
        <v>191564.5</v>
      </c>
      <c r="I10" s="13"/>
      <c r="J10" s="83">
        <v>170500</v>
      </c>
      <c r="K10" s="83">
        <f>18944.5+2120</f>
        <v>21064.5</v>
      </c>
      <c r="L10" s="95"/>
      <c r="M10" s="13"/>
      <c r="N10" s="13"/>
      <c r="O10" s="66"/>
      <c r="P10" s="95"/>
      <c r="Q10" s="13"/>
      <c r="R10" s="13"/>
      <c r="S10" s="13"/>
      <c r="T10" s="13"/>
      <c r="U10" s="13"/>
      <c r="V10" s="13"/>
      <c r="W10" s="13"/>
      <c r="X10" s="65">
        <f>T10/H10*100</f>
        <v>0</v>
      </c>
      <c r="Y10" s="113" t="s">
        <v>62</v>
      </c>
      <c r="Z10" s="96"/>
      <c r="AA10" s="96"/>
      <c r="AB10" s="96"/>
    </row>
    <row r="11" spans="1:29" ht="15" customHeight="1" x14ac:dyDescent="0.25">
      <c r="A11" s="20"/>
      <c r="B11" s="22" t="s">
        <v>11</v>
      </c>
      <c r="C11" s="21"/>
      <c r="D11" s="21"/>
      <c r="E11" s="21"/>
      <c r="F11" s="21"/>
      <c r="G11" s="21"/>
      <c r="H11" s="8">
        <f>SUM(H9:H10)</f>
        <v>1030949.7999999999</v>
      </c>
      <c r="I11" s="8"/>
      <c r="J11" s="8">
        <f>SUM(J9:J10)</f>
        <v>925946.7</v>
      </c>
      <c r="K11" s="8">
        <f t="shared" ref="K11" si="0">SUM(K9:K10)</f>
        <v>105003.1</v>
      </c>
      <c r="L11" s="8"/>
      <c r="M11" s="8"/>
      <c r="N11" s="8"/>
      <c r="O11" s="8"/>
      <c r="P11" s="8"/>
      <c r="Q11" s="8"/>
      <c r="R11" s="8"/>
      <c r="S11" s="46"/>
      <c r="T11" s="18"/>
      <c r="U11" s="18"/>
      <c r="V11" s="18"/>
      <c r="W11" s="18"/>
      <c r="X11" s="111">
        <f>X9+X10</f>
        <v>0</v>
      </c>
      <c r="Y11" s="18"/>
      <c r="Z11" s="75"/>
      <c r="AA11" s="75"/>
      <c r="AB11" s="75"/>
    </row>
    <row r="12" spans="1:29" s="18" customFormat="1" x14ac:dyDescent="0.25">
      <c r="A12" s="20" t="s">
        <v>25</v>
      </c>
      <c r="B12" s="135" t="s">
        <v>21</v>
      </c>
      <c r="C12" s="130"/>
      <c r="D12" s="130"/>
      <c r="E12" s="130"/>
      <c r="F12" s="130"/>
      <c r="G12" s="130"/>
      <c r="H12" s="130"/>
      <c r="I12" s="130"/>
      <c r="J12" s="130"/>
      <c r="K12" s="130"/>
      <c r="L12" s="130"/>
      <c r="M12" s="130"/>
      <c r="N12" s="130"/>
      <c r="O12" s="130"/>
      <c r="P12" s="130"/>
      <c r="Q12" s="130"/>
      <c r="R12" s="130"/>
      <c r="S12" s="131"/>
      <c r="Z12" s="75"/>
      <c r="AA12" s="75"/>
      <c r="AB12" s="75"/>
      <c r="AC12" s="24"/>
    </row>
    <row r="13" spans="1:29" x14ac:dyDescent="0.25">
      <c r="A13" s="31"/>
      <c r="B13" s="4" t="s">
        <v>20</v>
      </c>
      <c r="C13" s="19"/>
      <c r="D13" s="19"/>
      <c r="E13" s="19"/>
      <c r="F13" s="19"/>
      <c r="G13" s="19"/>
      <c r="H13" s="84"/>
      <c r="I13" s="5"/>
      <c r="J13" s="5"/>
      <c r="K13" s="5"/>
      <c r="L13" s="5"/>
      <c r="M13" s="5"/>
      <c r="N13" s="5"/>
      <c r="O13" s="5"/>
      <c r="P13" s="5"/>
      <c r="Q13" s="5"/>
      <c r="R13" s="5"/>
      <c r="S13" s="47"/>
      <c r="T13" s="18"/>
      <c r="U13" s="18"/>
      <c r="V13" s="18"/>
      <c r="W13" s="18"/>
      <c r="X13" s="18"/>
      <c r="Y13" s="18"/>
      <c r="Z13" s="75"/>
      <c r="AA13" s="75"/>
      <c r="AB13" s="75"/>
    </row>
    <row r="14" spans="1:29" s="97" customFormat="1" ht="44.25" customHeight="1" x14ac:dyDescent="0.2">
      <c r="A14" s="21" t="s">
        <v>38</v>
      </c>
      <c r="B14" s="72" t="s">
        <v>33</v>
      </c>
      <c r="C14" s="21">
        <v>2025</v>
      </c>
      <c r="D14" s="21">
        <v>2027</v>
      </c>
      <c r="E14" s="21">
        <v>510.2</v>
      </c>
      <c r="F14" s="21" t="s">
        <v>19</v>
      </c>
      <c r="G14" s="12">
        <v>128.19999999999999</v>
      </c>
      <c r="H14" s="12"/>
      <c r="I14" s="12"/>
      <c r="J14" s="12"/>
      <c r="K14" s="12"/>
      <c r="L14" s="12">
        <f>O14+N14</f>
        <v>32701.200000000001</v>
      </c>
      <c r="M14" s="12">
        <v>0</v>
      </c>
      <c r="N14" s="12">
        <v>31719.200000000001</v>
      </c>
      <c r="O14" s="12">
        <v>982</v>
      </c>
      <c r="P14" s="12">
        <f>S14+R14</f>
        <v>32701.200000000001</v>
      </c>
      <c r="Q14" s="12"/>
      <c r="R14" s="12">
        <v>31719.200000000001</v>
      </c>
      <c r="S14" s="49">
        <v>982</v>
      </c>
      <c r="T14" s="95"/>
      <c r="U14" s="12"/>
      <c r="V14" s="12"/>
      <c r="W14" s="12"/>
      <c r="X14" s="65">
        <f>T14/(L14+P14)*100</f>
        <v>0</v>
      </c>
      <c r="Y14" s="114" t="s">
        <v>53</v>
      </c>
      <c r="Z14" s="96"/>
      <c r="AA14" s="96"/>
      <c r="AB14" s="96"/>
      <c r="AC14" s="33"/>
    </row>
    <row r="15" spans="1:29" x14ac:dyDescent="0.25">
      <c r="A15" s="29"/>
      <c r="B15" s="11" t="s">
        <v>11</v>
      </c>
      <c r="C15" s="30"/>
      <c r="D15" s="30"/>
      <c r="E15" s="30"/>
      <c r="F15" s="30"/>
      <c r="G15" s="30"/>
      <c r="H15" s="3"/>
      <c r="I15" s="3"/>
      <c r="J15" s="3"/>
      <c r="K15" s="3"/>
      <c r="L15" s="3">
        <f>SUM(L14:L14)</f>
        <v>32701.200000000001</v>
      </c>
      <c r="M15" s="3"/>
      <c r="N15" s="3">
        <f>SUM(N14:N14)</f>
        <v>31719.200000000001</v>
      </c>
      <c r="O15" s="3">
        <f>SUM(O14:O14)</f>
        <v>982</v>
      </c>
      <c r="P15" s="3">
        <f>SUM(P14:P14)</f>
        <v>32701.200000000001</v>
      </c>
      <c r="Q15" s="3"/>
      <c r="R15" s="3">
        <f>SUM(R14:R14)</f>
        <v>31719.200000000001</v>
      </c>
      <c r="S15" s="48">
        <f>SUM(S14:S14)</f>
        <v>982</v>
      </c>
      <c r="T15" s="18"/>
      <c r="U15" s="18"/>
      <c r="V15" s="18"/>
      <c r="W15" s="18"/>
      <c r="X15" s="54">
        <f>X14</f>
        <v>0</v>
      </c>
      <c r="Y15" s="18"/>
      <c r="Z15" s="75"/>
      <c r="AA15" s="75"/>
      <c r="AB15" s="75"/>
    </row>
    <row r="16" spans="1:29" ht="15" customHeight="1" x14ac:dyDescent="0.25">
      <c r="A16" s="20" t="s">
        <v>26</v>
      </c>
      <c r="B16" s="128" t="s">
        <v>24</v>
      </c>
      <c r="C16" s="126"/>
      <c r="D16" s="126"/>
      <c r="E16" s="126"/>
      <c r="F16" s="126"/>
      <c r="G16" s="126"/>
      <c r="H16" s="126"/>
      <c r="I16" s="126"/>
      <c r="J16" s="126"/>
      <c r="K16" s="126"/>
      <c r="L16" s="126"/>
      <c r="M16" s="126"/>
      <c r="N16" s="126"/>
      <c r="O16" s="126"/>
      <c r="P16" s="126"/>
      <c r="Q16" s="126"/>
      <c r="R16" s="126"/>
      <c r="S16" s="127"/>
      <c r="T16" s="18"/>
      <c r="U16" s="18"/>
      <c r="V16" s="18"/>
      <c r="W16" s="18"/>
      <c r="X16" s="50"/>
      <c r="Y16" s="18"/>
      <c r="Z16" s="75"/>
      <c r="AA16" s="75"/>
      <c r="AB16" s="75"/>
    </row>
    <row r="17" spans="1:29" ht="13.5" customHeight="1" x14ac:dyDescent="0.25">
      <c r="A17" s="36"/>
      <c r="B17" s="136" t="s">
        <v>23</v>
      </c>
      <c r="C17" s="137"/>
      <c r="D17" s="137"/>
      <c r="E17" s="137"/>
      <c r="F17" s="137"/>
      <c r="G17" s="137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23"/>
      <c r="T17" s="18"/>
      <c r="U17" s="18"/>
      <c r="V17" s="18"/>
      <c r="W17" s="18"/>
      <c r="X17" s="50"/>
      <c r="Y17" s="18"/>
      <c r="Z17" s="75"/>
      <c r="AA17" s="75"/>
      <c r="AB17" s="75"/>
    </row>
    <row r="18" spans="1:29" s="44" customFormat="1" ht="142.5" customHeight="1" x14ac:dyDescent="0.25">
      <c r="A18" s="31" t="s">
        <v>27</v>
      </c>
      <c r="B18" s="72" t="s">
        <v>73</v>
      </c>
      <c r="C18" s="67">
        <v>2020</v>
      </c>
      <c r="D18" s="67">
        <v>2025</v>
      </c>
      <c r="E18" s="67">
        <v>2000</v>
      </c>
      <c r="F18" s="67" t="s">
        <v>32</v>
      </c>
      <c r="G18" s="68" t="s">
        <v>57</v>
      </c>
      <c r="H18" s="13">
        <f t="shared" ref="H18" si="1">K18+J18</f>
        <v>53800.200000999997</v>
      </c>
      <c r="I18" s="13"/>
      <c r="J18" s="13">
        <v>48822.5</v>
      </c>
      <c r="K18" s="13">
        <f>2408.000001+2569.7</f>
        <v>4977.7000009999992</v>
      </c>
      <c r="L18" s="13">
        <f>M18+N18+O18</f>
        <v>1906</v>
      </c>
      <c r="M18" s="12"/>
      <c r="N18" s="12"/>
      <c r="O18" s="12">
        <v>1906</v>
      </c>
      <c r="P18" s="62"/>
      <c r="Q18" s="13"/>
      <c r="R18" s="13"/>
      <c r="S18" s="13"/>
      <c r="T18" s="13"/>
      <c r="U18" s="13"/>
      <c r="V18" s="13"/>
      <c r="W18" s="13"/>
      <c r="X18" s="70">
        <f>T18/(H18+L18)*100</f>
        <v>0</v>
      </c>
      <c r="Y18" s="113" t="s">
        <v>63</v>
      </c>
      <c r="Z18" s="75"/>
      <c r="AA18" s="75"/>
      <c r="AB18" s="75"/>
    </row>
    <row r="19" spans="1:29" s="57" customFormat="1" ht="53.25" customHeight="1" x14ac:dyDescent="0.25">
      <c r="A19" s="63" t="s">
        <v>39</v>
      </c>
      <c r="B19" s="80" t="s">
        <v>42</v>
      </c>
      <c r="C19" s="65">
        <v>2026</v>
      </c>
      <c r="D19" s="65">
        <v>2027</v>
      </c>
      <c r="E19" s="65">
        <v>500</v>
      </c>
      <c r="F19" s="69" t="s">
        <v>43</v>
      </c>
      <c r="G19" s="65" t="s">
        <v>15</v>
      </c>
      <c r="H19" s="13"/>
      <c r="I19" s="13"/>
      <c r="J19" s="13"/>
      <c r="K19" s="13"/>
      <c r="L19" s="13">
        <f>SUM(M19:O19)</f>
        <v>86530</v>
      </c>
      <c r="M19" s="12"/>
      <c r="N19" s="12">
        <v>82203.5</v>
      </c>
      <c r="O19" s="12">
        <v>4326.5</v>
      </c>
      <c r="P19" s="12">
        <f>SUM(Q19:S19)</f>
        <v>167970</v>
      </c>
      <c r="Q19" s="12"/>
      <c r="R19" s="12">
        <v>159571.5</v>
      </c>
      <c r="S19" s="13">
        <v>8398.5</v>
      </c>
      <c r="T19" s="13"/>
      <c r="U19" s="13"/>
      <c r="V19" s="13"/>
      <c r="W19" s="13"/>
      <c r="X19" s="70">
        <f>T19/(L19+H19)*100</f>
        <v>0</v>
      </c>
      <c r="Y19" s="113" t="s">
        <v>65</v>
      </c>
      <c r="Z19" s="7"/>
      <c r="AA19" s="7"/>
      <c r="AB19" s="7"/>
    </row>
    <row r="20" spans="1:29" s="56" customFormat="1" ht="50.25" customHeight="1" x14ac:dyDescent="0.25">
      <c r="A20" s="63" t="s">
        <v>41</v>
      </c>
      <c r="B20" s="80" t="s">
        <v>72</v>
      </c>
      <c r="C20" s="65">
        <v>2025</v>
      </c>
      <c r="D20" s="65">
        <v>2027</v>
      </c>
      <c r="E20" s="65">
        <v>2000</v>
      </c>
      <c r="F20" s="69" t="s">
        <v>43</v>
      </c>
      <c r="G20" s="65" t="s">
        <v>15</v>
      </c>
      <c r="H20" s="13"/>
      <c r="I20" s="13"/>
      <c r="J20" s="13"/>
      <c r="K20" s="13"/>
      <c r="L20" s="13">
        <f>SUM(M20:O20)</f>
        <v>277303.09999999998</v>
      </c>
      <c r="M20" s="12"/>
      <c r="N20" s="12">
        <v>263437.59999999998</v>
      </c>
      <c r="O20" s="12">
        <v>13865.5</v>
      </c>
      <c r="P20" s="12">
        <f>SUM(Q20:S20)</f>
        <v>343407.3</v>
      </c>
      <c r="Q20" s="12"/>
      <c r="R20" s="12">
        <v>326236.79999999999</v>
      </c>
      <c r="S20" s="13">
        <f>17170.5</f>
        <v>17170.5</v>
      </c>
      <c r="T20" s="13"/>
      <c r="U20" s="13"/>
      <c r="V20" s="13"/>
      <c r="W20" s="13"/>
      <c r="X20" s="70">
        <f>T20/(L20+H20)*100</f>
        <v>0</v>
      </c>
      <c r="Y20" s="113" t="s">
        <v>64</v>
      </c>
      <c r="Z20" s="7"/>
      <c r="AA20" s="7"/>
      <c r="AB20" s="7"/>
    </row>
    <row r="21" spans="1:29" s="81" customFormat="1" ht="43.5" customHeight="1" x14ac:dyDescent="0.25">
      <c r="A21" s="93" t="s">
        <v>41</v>
      </c>
      <c r="B21" s="90" t="s">
        <v>71</v>
      </c>
      <c r="C21" s="91">
        <v>2026</v>
      </c>
      <c r="D21" s="91">
        <v>2027</v>
      </c>
      <c r="E21" s="91">
        <v>50</v>
      </c>
      <c r="F21" s="92" t="s">
        <v>43</v>
      </c>
      <c r="G21" s="91" t="s">
        <v>15</v>
      </c>
      <c r="H21" s="13"/>
      <c r="I21" s="13"/>
      <c r="J21" s="13"/>
      <c r="K21" s="13"/>
      <c r="L21" s="13">
        <f>SUM(M21:O21)</f>
        <v>35500</v>
      </c>
      <c r="M21" s="12"/>
      <c r="N21" s="12">
        <v>33725</v>
      </c>
      <c r="O21" s="12">
        <v>1775</v>
      </c>
      <c r="P21" s="12">
        <f>SUM(Q21:S21)</f>
        <v>69000</v>
      </c>
      <c r="Q21" s="12"/>
      <c r="R21" s="12">
        <v>65550</v>
      </c>
      <c r="S21" s="13">
        <v>3450</v>
      </c>
      <c r="T21" s="13"/>
      <c r="U21" s="13"/>
      <c r="V21" s="13"/>
      <c r="W21" s="13"/>
      <c r="X21" s="70">
        <f>T21/(L21+H21)*100</f>
        <v>0</v>
      </c>
      <c r="Y21" s="113" t="s">
        <v>61</v>
      </c>
      <c r="Z21" s="2"/>
      <c r="AA21" s="2"/>
      <c r="AB21" s="2"/>
    </row>
    <row r="22" spans="1:29" s="55" customFormat="1" ht="51.75" customHeight="1" x14ac:dyDescent="0.25">
      <c r="A22" s="20" t="s">
        <v>49</v>
      </c>
      <c r="B22" s="72" t="s">
        <v>69</v>
      </c>
      <c r="C22" s="21">
        <v>2024</v>
      </c>
      <c r="D22" s="21">
        <v>2025</v>
      </c>
      <c r="E22" s="21">
        <v>7.8</v>
      </c>
      <c r="F22" s="71" t="s">
        <v>50</v>
      </c>
      <c r="G22" s="106" t="s">
        <v>44</v>
      </c>
      <c r="H22" s="12">
        <f>I22+J22+K22</f>
        <v>77123.3</v>
      </c>
      <c r="I22" s="12"/>
      <c r="J22" s="12">
        <v>73267.100000000006</v>
      </c>
      <c r="K22" s="12">
        <v>3856.2</v>
      </c>
      <c r="L22" s="13"/>
      <c r="M22" s="12"/>
      <c r="N22" s="12"/>
      <c r="O22" s="12"/>
      <c r="P22" s="12"/>
      <c r="Q22" s="12"/>
      <c r="R22" s="12"/>
      <c r="S22" s="13"/>
      <c r="T22" s="13"/>
      <c r="U22" s="13"/>
      <c r="V22" s="13"/>
      <c r="W22" s="13"/>
      <c r="X22" s="74">
        <f>T22/H22*100</f>
        <v>0</v>
      </c>
      <c r="Y22" s="114" t="s">
        <v>60</v>
      </c>
      <c r="Z22" s="7"/>
      <c r="AA22" s="7"/>
      <c r="AB22" s="7"/>
    </row>
    <row r="23" spans="1:29" s="14" customFormat="1" ht="18.75" customHeight="1" x14ac:dyDescent="0.2">
      <c r="A23" s="61"/>
      <c r="B23" s="26" t="s">
        <v>11</v>
      </c>
      <c r="C23" s="27"/>
      <c r="D23" s="27"/>
      <c r="E23" s="27"/>
      <c r="F23" s="28"/>
      <c r="G23" s="27"/>
      <c r="H23" s="3">
        <f>SUM(H18:H22)</f>
        <v>130923.50000100001</v>
      </c>
      <c r="I23" s="3"/>
      <c r="J23" s="3">
        <f>SUM(J18:J22)</f>
        <v>122089.60000000001</v>
      </c>
      <c r="K23" s="3">
        <f>SUM(K18:K22)</f>
        <v>8833.9000009999982</v>
      </c>
      <c r="L23" s="8">
        <f>SUM(L18:L22)</f>
        <v>401239.1</v>
      </c>
      <c r="M23" s="8"/>
      <c r="N23" s="3">
        <f>SUM(N18:N22)</f>
        <v>379366.1</v>
      </c>
      <c r="O23" s="3">
        <f>SUM(O18:O22)</f>
        <v>21873</v>
      </c>
      <c r="P23" s="3">
        <f>SUM(P18:P22)</f>
        <v>580377.30000000005</v>
      </c>
      <c r="Q23" s="3"/>
      <c r="R23" s="3">
        <f>SUM(R18:R22)</f>
        <v>551358.30000000005</v>
      </c>
      <c r="S23" s="23">
        <f>SUM(S18:S22)</f>
        <v>29019</v>
      </c>
      <c r="T23" s="52"/>
      <c r="U23" s="52"/>
      <c r="V23" s="52"/>
      <c r="W23" s="52"/>
      <c r="X23" s="110">
        <f>X18+X19+X20+X21+X22</f>
        <v>0</v>
      </c>
      <c r="Y23" s="104"/>
    </row>
    <row r="24" spans="1:29" s="7" customFormat="1" ht="23.25" customHeight="1" x14ac:dyDescent="0.25">
      <c r="A24" s="20">
        <v>4</v>
      </c>
      <c r="B24" s="128" t="s">
        <v>35</v>
      </c>
      <c r="C24" s="129"/>
      <c r="D24" s="129"/>
      <c r="E24" s="129"/>
      <c r="F24" s="129"/>
      <c r="G24" s="129"/>
      <c r="H24" s="130"/>
      <c r="I24" s="130"/>
      <c r="J24" s="130"/>
      <c r="K24" s="130"/>
      <c r="L24" s="130"/>
      <c r="M24" s="130"/>
      <c r="N24" s="130"/>
      <c r="O24" s="130"/>
      <c r="P24" s="130"/>
      <c r="Q24" s="130"/>
      <c r="R24" s="130"/>
      <c r="S24" s="131"/>
      <c r="T24" s="51"/>
      <c r="U24" s="51"/>
      <c r="V24" s="51"/>
      <c r="W24" s="51"/>
      <c r="X24" s="51"/>
      <c r="Y24" s="53"/>
    </row>
    <row r="25" spans="1:29" s="58" customFormat="1" ht="134.25" customHeight="1" x14ac:dyDescent="0.25">
      <c r="A25" s="63" t="s">
        <v>28</v>
      </c>
      <c r="B25" s="80" t="s">
        <v>34</v>
      </c>
      <c r="C25" s="65">
        <v>2024</v>
      </c>
      <c r="D25" s="65">
        <v>2025</v>
      </c>
      <c r="E25" s="65">
        <v>40</v>
      </c>
      <c r="F25" s="69" t="s">
        <v>74</v>
      </c>
      <c r="G25" s="65" t="s">
        <v>15</v>
      </c>
      <c r="H25" s="13">
        <f>J25+K25+I25</f>
        <v>186081.6</v>
      </c>
      <c r="I25" s="13"/>
      <c r="J25" s="13">
        <v>175000</v>
      </c>
      <c r="K25" s="12">
        <f>1871+9210.6</f>
        <v>11081.6</v>
      </c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74">
        <v>0</v>
      </c>
      <c r="Y25" s="113" t="s">
        <v>59</v>
      </c>
      <c r="Z25" s="7"/>
      <c r="AA25" s="7"/>
      <c r="AB25" s="7"/>
      <c r="AC25" s="7"/>
    </row>
    <row r="26" spans="1:29" s="7" customFormat="1" ht="15" customHeight="1" x14ac:dyDescent="0.25">
      <c r="A26" s="37"/>
      <c r="B26" s="60" t="s">
        <v>11</v>
      </c>
      <c r="C26" s="38"/>
      <c r="D26" s="38"/>
      <c r="E26" s="38"/>
      <c r="F26" s="38"/>
      <c r="G26" s="107"/>
      <c r="H26" s="8">
        <f>SUM(H25:H25)</f>
        <v>186081.6</v>
      </c>
      <c r="I26" s="8"/>
      <c r="J26" s="8">
        <f>SUM(J25:J25)</f>
        <v>175000</v>
      </c>
      <c r="K26" s="8">
        <f>SUM(K25:K25)</f>
        <v>11081.6</v>
      </c>
      <c r="L26" s="8"/>
      <c r="M26" s="8"/>
      <c r="N26" s="8"/>
      <c r="O26" s="8"/>
      <c r="P26" s="8"/>
      <c r="Q26" s="13"/>
      <c r="R26" s="12"/>
      <c r="S26" s="49"/>
      <c r="T26" s="51"/>
      <c r="U26" s="51"/>
      <c r="V26" s="51"/>
      <c r="W26" s="51"/>
      <c r="X26" s="110">
        <f>X25</f>
        <v>0</v>
      </c>
      <c r="Y26" s="53"/>
    </row>
    <row r="27" spans="1:29" s="33" customFormat="1" ht="17.25" customHeight="1" x14ac:dyDescent="0.2">
      <c r="A27" s="30">
        <v>5</v>
      </c>
      <c r="B27" s="124" t="s">
        <v>45</v>
      </c>
      <c r="C27" s="125"/>
      <c r="D27" s="125"/>
      <c r="E27" s="125"/>
      <c r="F27" s="125"/>
      <c r="G27" s="125"/>
      <c r="H27" s="126"/>
      <c r="I27" s="126"/>
      <c r="J27" s="126"/>
      <c r="K27" s="126"/>
      <c r="L27" s="126"/>
      <c r="M27" s="126"/>
      <c r="N27" s="126"/>
      <c r="O27" s="126"/>
      <c r="P27" s="126"/>
      <c r="Q27" s="126"/>
      <c r="R27" s="126"/>
      <c r="S27" s="127"/>
      <c r="T27" s="53"/>
      <c r="U27" s="53"/>
      <c r="V27" s="53"/>
      <c r="W27" s="53"/>
      <c r="X27" s="53"/>
      <c r="Y27" s="53"/>
    </row>
    <row r="28" spans="1:29" s="59" customFormat="1" ht="81" customHeight="1" x14ac:dyDescent="0.2">
      <c r="A28" s="21" t="s">
        <v>36</v>
      </c>
      <c r="B28" s="88" t="s">
        <v>46</v>
      </c>
      <c r="C28" s="73">
        <v>2024</v>
      </c>
      <c r="D28" s="73">
        <v>2024</v>
      </c>
      <c r="E28" s="73" t="s">
        <v>47</v>
      </c>
      <c r="F28" s="73">
        <v>30</v>
      </c>
      <c r="G28" s="21" t="s">
        <v>15</v>
      </c>
      <c r="H28" s="13">
        <f>K28+J28</f>
        <v>1329</v>
      </c>
      <c r="I28" s="13"/>
      <c r="J28" s="13"/>
      <c r="K28" s="89">
        <v>1329</v>
      </c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73">
        <v>0</v>
      </c>
      <c r="Y28" s="88" t="s">
        <v>58</v>
      </c>
      <c r="Z28" s="33"/>
      <c r="AA28" s="33"/>
      <c r="AB28" s="33"/>
      <c r="AC28" s="33"/>
    </row>
    <row r="29" spans="1:29" s="33" customFormat="1" ht="18" customHeight="1" x14ac:dyDescent="0.2">
      <c r="A29" s="30"/>
      <c r="B29" s="39" t="s">
        <v>11</v>
      </c>
      <c r="C29" s="30"/>
      <c r="D29" s="30"/>
      <c r="E29" s="30"/>
      <c r="F29" s="30"/>
      <c r="G29" s="30"/>
      <c r="H29" s="8">
        <f>SUM(H28:H28)</f>
        <v>1329</v>
      </c>
      <c r="I29" s="8"/>
      <c r="J29" s="8"/>
      <c r="K29" s="8">
        <f>SUM(K28:K28)</f>
        <v>1329</v>
      </c>
      <c r="L29" s="8"/>
      <c r="M29" s="8"/>
      <c r="N29" s="8"/>
      <c r="O29" s="8"/>
      <c r="P29" s="8"/>
      <c r="Q29" s="8"/>
      <c r="R29" s="8"/>
      <c r="S29" s="46"/>
      <c r="T29" s="53"/>
      <c r="U29" s="53"/>
      <c r="V29" s="53"/>
      <c r="W29" s="53"/>
      <c r="X29" s="112">
        <f>X28</f>
        <v>0</v>
      </c>
      <c r="Y29" s="53"/>
    </row>
    <row r="30" spans="1:29" x14ac:dyDescent="0.25">
      <c r="A30" s="20"/>
      <c r="B30" s="40" t="s">
        <v>16</v>
      </c>
      <c r="C30" s="30"/>
      <c r="D30" s="30"/>
      <c r="E30" s="30"/>
      <c r="F30" s="30"/>
      <c r="G30" s="30"/>
      <c r="H30" s="8">
        <f t="shared" ref="H30:S30" si="2">H11+H15+H23+H26+H29</f>
        <v>1349283.9000010001</v>
      </c>
      <c r="I30" s="8"/>
      <c r="J30" s="8">
        <f t="shared" si="2"/>
        <v>1223036.2999999998</v>
      </c>
      <c r="K30" s="8">
        <f t="shared" si="2"/>
        <v>126247.60000100001</v>
      </c>
      <c r="L30" s="8">
        <f t="shared" si="2"/>
        <v>433940.3</v>
      </c>
      <c r="M30" s="8"/>
      <c r="N30" s="8">
        <f t="shared" si="2"/>
        <v>411085.3</v>
      </c>
      <c r="O30" s="8">
        <f t="shared" si="2"/>
        <v>22855</v>
      </c>
      <c r="P30" s="8">
        <f t="shared" si="2"/>
        <v>613078.5</v>
      </c>
      <c r="Q30" s="8"/>
      <c r="R30" s="8">
        <f t="shared" si="2"/>
        <v>583077.5</v>
      </c>
      <c r="S30" s="46">
        <f t="shared" si="2"/>
        <v>30001</v>
      </c>
      <c r="T30" s="76"/>
      <c r="U30" s="76"/>
      <c r="V30" s="76"/>
      <c r="W30" s="76"/>
      <c r="X30" s="111">
        <f>X11+X15+X23+X26+X29</f>
        <v>0</v>
      </c>
      <c r="Y30" s="18"/>
      <c r="Z30" s="7"/>
      <c r="AA30" s="7"/>
      <c r="AB30" s="7"/>
    </row>
    <row r="31" spans="1:29" x14ac:dyDescent="0.25">
      <c r="A31" s="41"/>
      <c r="B31" s="10"/>
      <c r="C31" s="10"/>
      <c r="D31" s="10"/>
      <c r="E31" s="42"/>
      <c r="F31" s="10"/>
      <c r="G31" s="10"/>
      <c r="H31" s="85"/>
      <c r="I31" s="85"/>
      <c r="J31" s="10"/>
      <c r="K31" s="10"/>
      <c r="L31" s="9"/>
      <c r="M31" s="9"/>
      <c r="N31" s="10"/>
      <c r="O31" s="10"/>
      <c r="P31" s="9"/>
      <c r="Q31" s="9"/>
      <c r="R31" s="10"/>
      <c r="S31" s="43"/>
      <c r="Z31" s="7"/>
      <c r="AA31" s="7"/>
      <c r="AB31" s="7"/>
    </row>
    <row r="32" spans="1:29" x14ac:dyDescent="0.25">
      <c r="A32" s="15"/>
      <c r="B32" s="1"/>
      <c r="C32" s="1"/>
      <c r="D32" s="1"/>
      <c r="E32" s="1"/>
      <c r="F32" s="1"/>
      <c r="G32" s="105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34"/>
      <c r="Z32" s="7"/>
      <c r="AA32" s="7"/>
      <c r="AB32" s="7"/>
    </row>
    <row r="33" spans="1:28" x14ac:dyDescent="0.25">
      <c r="A33" s="15"/>
      <c r="B33" s="1"/>
      <c r="C33" s="1"/>
      <c r="D33" s="1"/>
      <c r="E33" s="1"/>
      <c r="F33" s="1"/>
      <c r="G33" s="105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34"/>
      <c r="Z33" s="7"/>
      <c r="AA33" s="7"/>
      <c r="AB33" s="7"/>
    </row>
    <row r="34" spans="1:28" x14ac:dyDescent="0.25">
      <c r="A34" s="15"/>
      <c r="B34" s="1"/>
      <c r="C34" s="1"/>
      <c r="D34" s="1"/>
      <c r="E34" s="1"/>
      <c r="F34" s="1"/>
      <c r="G34" s="105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34"/>
    </row>
  </sheetData>
  <autoFilter ref="A6:S30">
    <filterColumn colId="2" showButton="0"/>
    <filterColumn colId="7" showButton="0"/>
    <filterColumn colId="8" hiddenButton="1" showButton="0"/>
    <filterColumn colId="9" showButton="0"/>
    <filterColumn colId="11" showButton="0"/>
    <filterColumn colId="12" hiddenButton="1" showButton="0"/>
    <filterColumn colId="13" showButton="0"/>
    <filterColumn colId="15" showButton="0"/>
    <filterColumn colId="16" hiddenButton="1" showButton="0"/>
    <filterColumn colId="17" showButton="0"/>
  </autoFilter>
  <mergeCells count="20">
    <mergeCell ref="B27:S27"/>
    <mergeCell ref="B24:S24"/>
    <mergeCell ref="B16:S16"/>
    <mergeCell ref="T6:W6"/>
    <mergeCell ref="B12:S12"/>
    <mergeCell ref="B17:G17"/>
    <mergeCell ref="B8:S8"/>
    <mergeCell ref="G6:G7"/>
    <mergeCell ref="F6:F7"/>
    <mergeCell ref="L1:S1"/>
    <mergeCell ref="L2:S2"/>
    <mergeCell ref="A3:L3"/>
    <mergeCell ref="A4:L4"/>
    <mergeCell ref="C6:D6"/>
    <mergeCell ref="H6:K6"/>
    <mergeCell ref="L6:O6"/>
    <mergeCell ref="P6:S6"/>
    <mergeCell ref="A6:A7"/>
    <mergeCell ref="B6:B7"/>
    <mergeCell ref="E6:E7"/>
  </mergeCells>
  <pageMargins left="0" right="0" top="0.19685039370078741" bottom="0" header="0.31496062992125984" footer="0.19685039370078741"/>
  <pageSetup paperSize="9" scale="40" orientation="landscape" r:id="rId1"/>
  <colBreaks count="2" manualBreakCount="2">
    <brk id="25" max="30" man="1"/>
    <brk id="26" max="39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="60"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="60"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MultiDVD Team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Билоус Светлана Анатольевна</cp:lastModifiedBy>
  <cp:lastPrinted>2025-05-22T04:40:18Z</cp:lastPrinted>
  <dcterms:created xsi:type="dcterms:W3CDTF">2017-03-29T08:26:35Z</dcterms:created>
  <dcterms:modified xsi:type="dcterms:W3CDTF">2025-05-22T04:47:09Z</dcterms:modified>
</cp:coreProperties>
</file>