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30" yWindow="120" windowWidth="17130" windowHeight="9045"/>
  </bookViews>
  <sheets>
    <sheet name="2021" sheetId="5" r:id="rId1"/>
  </sheets>
  <externalReferences>
    <externalReference r:id="rId2"/>
  </externalReferences>
  <definedNames>
    <definedName name="_xlnm.Print_Titles" localSheetId="0">'2021'!$5:$6</definedName>
  </definedNames>
  <calcPr calcId="144525"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37" i="5" l="1"/>
  <c r="G37" i="5"/>
  <c r="G36" i="5"/>
  <c r="G13" i="5" l="1"/>
  <c r="G12" i="5"/>
  <c r="D10" i="5"/>
  <c r="L23" i="5" l="1"/>
  <c r="G23" i="5"/>
  <c r="L22" i="5" l="1"/>
  <c r="L27" i="5" l="1"/>
  <c r="L36" i="5" l="1"/>
  <c r="K37" i="5"/>
  <c r="J37" i="5"/>
  <c r="E33" i="5"/>
  <c r="D37" i="5" l="1"/>
  <c r="L33" i="5"/>
  <c r="L32" i="5"/>
  <c r="L31" i="5"/>
  <c r="L13" i="5"/>
  <c r="E32" i="5"/>
  <c r="E31" i="5"/>
  <c r="E12" i="5"/>
  <c r="C12" i="5" s="1"/>
  <c r="L12" i="5" s="1"/>
  <c r="C11" i="5"/>
  <c r="L11" i="5" s="1"/>
  <c r="E13" i="5"/>
  <c r="C14" i="5"/>
  <c r="C13" i="5"/>
  <c r="C10" i="5"/>
  <c r="G15" i="5" l="1"/>
  <c r="G9" i="5"/>
  <c r="K9" i="5" s="1"/>
  <c r="E9" i="5"/>
  <c r="C9" i="5" s="1"/>
  <c r="L9" i="5" l="1"/>
  <c r="K15" i="5"/>
  <c r="G22" i="5"/>
  <c r="G27" i="5" l="1"/>
  <c r="G17" i="5" l="1"/>
  <c r="K17" i="5" s="1"/>
  <c r="E19" i="5" l="1"/>
  <c r="C18" i="5"/>
  <c r="J15" i="5"/>
  <c r="I15" i="5"/>
  <c r="H15" i="5"/>
  <c r="F15" i="5"/>
  <c r="D15" i="5"/>
  <c r="E15" i="5"/>
  <c r="C36" i="5" l="1"/>
  <c r="C37" i="5" s="1"/>
  <c r="E37" i="5"/>
  <c r="C27" i="5"/>
  <c r="C23" i="5"/>
  <c r="C22" i="5"/>
  <c r="C17" i="5"/>
  <c r="L17" i="5" l="1"/>
  <c r="C19" i="5"/>
  <c r="C15" i="5"/>
  <c r="C38" i="5" l="1"/>
  <c r="L15" i="5"/>
  <c r="J34" i="5"/>
  <c r="I34" i="5"/>
  <c r="H34" i="5"/>
  <c r="F34" i="5"/>
  <c r="D34" i="5"/>
  <c r="G34" i="5"/>
  <c r="E34" i="5" l="1"/>
  <c r="C34" i="5"/>
  <c r="K24" i="5"/>
  <c r="J24" i="5"/>
  <c r="I24" i="5"/>
  <c r="H24" i="5"/>
  <c r="G24" i="5"/>
  <c r="F24" i="5"/>
  <c r="E24" i="5"/>
  <c r="D24" i="5"/>
  <c r="C24" i="5"/>
  <c r="K34" i="5" l="1"/>
  <c r="L34" i="5" l="1"/>
  <c r="J19" i="5" l="1"/>
  <c r="I19" i="5"/>
  <c r="H19" i="5"/>
  <c r="G19" i="5"/>
  <c r="F19" i="5"/>
  <c r="D19" i="5"/>
  <c r="L24" i="5" l="1"/>
  <c r="D28" i="5" l="1"/>
  <c r="D38" i="5" s="1"/>
  <c r="E28" i="5"/>
  <c r="E38" i="5" s="1"/>
  <c r="F28" i="5"/>
  <c r="H28" i="5"/>
  <c r="H38" i="5" s="1"/>
  <c r="I28" i="5"/>
  <c r="I38" i="5" s="1"/>
  <c r="J28" i="5"/>
  <c r="K28" i="5"/>
  <c r="G28" i="5"/>
  <c r="G38" i="5" s="1"/>
  <c r="C28" i="5"/>
  <c r="J38" i="5" l="1"/>
  <c r="J40" i="5" s="1"/>
  <c r="I40" i="5"/>
  <c r="E40" i="5"/>
  <c r="L28" i="5"/>
  <c r="K19" i="5"/>
  <c r="L19" i="5" s="1"/>
  <c r="K38" i="5" l="1"/>
  <c r="L38" i="5" s="1"/>
</calcChain>
</file>

<file path=xl/sharedStrings.xml><?xml version="1.0" encoding="utf-8"?>
<sst xmlns="http://schemas.openxmlformats.org/spreadsheetml/2006/main" count="84" uniqueCount="79">
  <si>
    <t>Отчет о ходе строительства и приобретения объектов</t>
  </si>
  <si>
    <t>включенных в перечень строек и объектов на текущий год и плановый период</t>
  </si>
  <si>
    <t>Наименование объекта</t>
  </si>
  <si>
    <t xml:space="preserve">Капитальные вложения на текущий год
(тыс.руб.)
</t>
  </si>
  <si>
    <t>Остаток межбюджетных трансфертов прошлых лет, подлежащие передаче в бюджет МО</t>
  </si>
  <si>
    <t>Выполнено работ (приобретено) на отчетную дату, всего за счёт всех источников (исполнение)</t>
  </si>
  <si>
    <t>% исполнения к кап. вложениям гр.11/(гр. 3+гр. 6)х100</t>
  </si>
  <si>
    <t>Информация о проведении торгов, заключении контракта, соблюдении условий контракта подрядной организацией, причины низкого исполнения)</t>
  </si>
  <si>
    <t>ВСЕГО</t>
  </si>
  <si>
    <t>из бюджета автономного округа</t>
  </si>
  <si>
    <t>из бюджета МО</t>
  </si>
  <si>
    <t>остатков средств бюджета автономного округа прошлых лет</t>
  </si>
  <si>
    <t xml:space="preserve">средств бюджета автономного округа </t>
  </si>
  <si>
    <t>средств бюджета МО</t>
  </si>
  <si>
    <t>1.</t>
  </si>
  <si>
    <t>1.1.</t>
  </si>
  <si>
    <t>Образовательно-культурный комплекс в д. Хулимсунт, Березовского района</t>
  </si>
  <si>
    <t>1.2.</t>
  </si>
  <si>
    <t>Средняя общеобразовательная школа в п. Приполярный Березовского района</t>
  </si>
  <si>
    <t>1.4.</t>
  </si>
  <si>
    <t>Реконструкция здания поселковой больницы под детский сад на 40 мест в с. Няксимволь Березовского района</t>
  </si>
  <si>
    <t>1.5.</t>
  </si>
  <si>
    <t>Итого по программе:</t>
  </si>
  <si>
    <t>2.</t>
  </si>
  <si>
    <t>3.</t>
  </si>
  <si>
    <t>3.1.</t>
  </si>
  <si>
    <t>4.</t>
  </si>
  <si>
    <t>Подпрограмма "Содействие развитию жилищного строительства"</t>
  </si>
  <si>
    <t>4.1.</t>
  </si>
  <si>
    <t xml:space="preserve">Приобретение жилых помещений </t>
  </si>
  <si>
    <t>5.</t>
  </si>
  <si>
    <t>Подпрограмма "Преодоление социальной исключенности"</t>
  </si>
  <si>
    <t>5.1.</t>
  </si>
  <si>
    <t>Приобретение жилых помещений детям сиротам, детям, оставшимся без попечения родителей, лицам из их числа, по договорам найма специализированных жилых помещений</t>
  </si>
  <si>
    <t>ВСЕГО:</t>
  </si>
  <si>
    <t>Образовательно-культурный комплекс в п. Теги</t>
  </si>
  <si>
    <t>2.1.</t>
  </si>
  <si>
    <t>Итого:</t>
  </si>
  <si>
    <t>Муниципальная программа "Развитие образования в Березовском районе"</t>
  </si>
  <si>
    <t>Муниципальная программа "Социальная поддержка жителей Березовского района"</t>
  </si>
  <si>
    <t>1.3.</t>
  </si>
  <si>
    <t>Муниципальная программа "Современная транспортаня система Березовского района"</t>
  </si>
  <si>
    <t>Муниципальная программа "Развитие жилищной сферы в Березовском районе»</t>
  </si>
  <si>
    <t>Региональный проект "Обеспечение устойчивого сокращения непригодного для проживания жилищного фонда"</t>
  </si>
  <si>
    <t>5.2.</t>
  </si>
  <si>
    <t>Выполнение мероприятий по переносу вертолетной площадки, выполнение строительно-монтажных работ</t>
  </si>
  <si>
    <t>Средняя школа в пгт. Березово</t>
  </si>
  <si>
    <t>Муниципальная программа "Жилищно-коммунальный комплекс в Березовском районе"</t>
  </si>
  <si>
    <t>Реконструкция и расширение канализационных очистных сооружений до 2000 м3/сут. в пгт. Березово</t>
  </si>
  <si>
    <t>Реконструкция котельной на 6 МВт пгт. Березово, ул. Аэропорт, 6а</t>
  </si>
  <si>
    <t>Строительство блочно-модульной котельной тепловой мощностью 18 МВт с заменой участка тепловой сети в пгт. Игрим</t>
  </si>
  <si>
    <t>Подпрограмма "Обеспечение равных прав потребителей на получение коммунальных ресурсов"</t>
  </si>
  <si>
    <t>Муниципальная программа "Управление муниципальным имуществом в Березовском районе"</t>
  </si>
  <si>
    <t>Капитальные вложения в объекты государственной (муниципальной) собственности</t>
  </si>
  <si>
    <t>3.2.</t>
  </si>
  <si>
    <t>5.3.</t>
  </si>
  <si>
    <t>6.</t>
  </si>
  <si>
    <t>6.1.</t>
  </si>
  <si>
    <t>1.6.</t>
  </si>
  <si>
    <t>Детский сад в пгт. Игрим</t>
  </si>
  <si>
    <t>2.2.</t>
  </si>
  <si>
    <t>Реконструкция автодороги по ул. Чкалова с заменой участка газопровода низкого давления в пгт. Березово</t>
  </si>
  <si>
    <t>Заключен муниципальный контракт № 0187300012420000182 от 11.09.2020 г., на выполнение мероприятий по переносу вертолетной площадки, подрядной организацией соблюдены условия контракта. Подрядной организацией соблюдены условия контракта. Исполнение контракта завершено.</t>
  </si>
  <si>
    <t>Профинансировано МО в 2021 году  (кассовые расходы) за счёт:</t>
  </si>
  <si>
    <t>на 01.10.2021 года</t>
  </si>
  <si>
    <t>Заключен МК № 36/19 от 05.08.19 на выполнение проектно-изыскательских работ, Подрядчик-ООО "Дивес Девелопмент" цена МК - 5 347,86 тыс. руб. срок выполнение по МК-31.03.2020 г.   02.08.2021 г. получено отрицательное заключение государственной экспертизы № 86-1-2-3-042035-2021. В адрес проектной организации направлена претензия (Исх. № 407 от 17.08.2021 г.)</t>
  </si>
  <si>
    <t>Заключен МК № 12/20 от 23.03.2020 года на выполнение работ по завершению строительства объекта с ООО «Югра Регион Сервис» цена МК 20 456,758 тыс. руб. срок выполнения работ по МК – 25.09. 2021 года. На объекте – установка индивидуального теплового пункта, системы внутреннего пожарного водопровода. Степень готовности объекта составляет 98,7 %.</t>
  </si>
  <si>
    <t>19.05.20 г. объявлен аукцион  № 0187300012420000087 на выполнение ПИР, заключен МК № 26/20 от 16.06.20 г. Проектировщик -ООО ПК " Спектр" срок выполнения работ по МК - 25.10.20 г., цена МК -1 885,6 тыс.руб. 20.09.2021 г. – получено положительное заключение  гос.экспертизы,
содержащее оценку достоверности определения сметной стоимости строительства., готовится документация для проведения аукциона на СМР.</t>
  </si>
  <si>
    <t>Объявлен конкурс № 0187300012420000106 на выполнение ПИР, заключен МК № 32/20от 20.07.2020г. ООО "Генерационное оборудование-инжиниринг" срок выполнения работ по МК - 25.11.20 г.; цена контракта 6880,0 руб.  13.05.2021 г. - получено отрицательное заключение гос.экспертизы ПД и проверки достоверности определения сметной стоимости. 01.07.2021 г. – ПД направлена на повторную гос.экспертизу ПД и проверку достоверности определения сметной стоимости. 12.07.2021 г. заключен  договор на проведение повторной гос.экспертизы. В настоящее время готовится  положительное заключение  гос.экспертизы,  содержащее оценку достоверности определения сметной стоимости строительства.</t>
  </si>
  <si>
    <t xml:space="preserve">Заключен муниципальный контракт № 12 от 06.05.2020 г. Оплата по контракту прошла 25.08.2021 года. </t>
  </si>
  <si>
    <t xml:space="preserve">В первом полугодии 2021 года проведено 34 электронных аукционов по приобретению жилых помещений (в пгт. Игрим - 18, пгт. Березово - 16). По результатам проведенных электронных процедур заключено 8  муниципальных контрактов на приобретение жилого помещения на общую сумму 11 428,8 тыс. руб.,  оплата произведена в полном объеме. </t>
  </si>
  <si>
    <t>В первом квартале 2021 года проведено 16 электронных процедур по приобретению 8 квартир в пгт. Березово, по результатам которых в апреле 2021 заключено 8 муниципальных контрактов на общую сумму 15 119,2 тыс. руб., оплата произведена в полном объеме</t>
  </si>
  <si>
    <t>Проводится работа с гражданами по установлению метода расселения, решаются вопросы в судебном порядке, заключен и оплачен 1 муниципальный контракт по приобретению жилого помещения</t>
  </si>
  <si>
    <r>
      <t>26.05.2020 г.  состоялся аукцион 0187200001720000424 на завершение строительства объекта. Заключен МК № 25/20 от 15.06.2020 г. Подрядная организация ООО ФСК ХАКИ, г. Москва, срок - 25.12.2020 г. цена МК 195 844,8 тыс. руб., заключено доп. соглашение № 2 от 26.12.2020 г. о продлении срока строительства до 06.07.2021 г. На объекте ведутся внутренние отделочные работы, устройство керамогранитной плитки, укладка линолеума, прокладка кабелей внутренних сетей электроснабжения и слаботочных систем, изготовление воздуховодов системы вентиляции. Работы ведутся с отставанием от графика производства работ.  В настоящий момент в Арбитражном суде ХМАО-Югры к рассмотрению принято заявление о продлении сроков выполнения работ по контракту. Дело № А75-9564/2021. Судебное заседание назначенное на 07.09. 2021 г., отложено до 12.10.2021 г</t>
    </r>
    <r>
      <rPr>
        <b/>
        <sz val="9"/>
        <color indexed="8"/>
        <rFont val="Times New Roman"/>
        <family val="1"/>
        <charset val="204"/>
      </rPr>
      <t xml:space="preserve">.                                                                                                                                                                                                   </t>
    </r>
    <r>
      <rPr>
        <sz val="9"/>
        <color indexed="8"/>
        <rFont val="Times New Roman"/>
        <family val="1"/>
        <charset val="204"/>
      </rPr>
      <t xml:space="preserve">                                     </t>
    </r>
  </si>
  <si>
    <t>23.10.2020 г. состоялся аукцион на проектирование и строительство объекта, Подрядная организация ООО ГК "Альянс", срок выполнения-февраль 2023 года, цена контракта 864 772,9 тыс. руб. , заключен МК № 57/20 от 17.11.2020 г., 20.07.2021 г. ПД передана Заказчику, 28.07.2021 г.  заключен договор на проведение гос.экспертизы ПД., отставание от календарного плана работ, ведется претензионная работа. Осуществляется подготовка строительсной площадки, ограждение, электроснабжение территории, поставка материалов и оборудования.</t>
  </si>
  <si>
    <t xml:space="preserve">Заключен МК № 24/19 от 17.06.2019 г. С ООО "Югра Регион Сервис" срок окончания работ 25.11.2020 г. Ведется претензионная работа за нарушение сроков выполнения работ. На объекте проведена итоговая проверка Службы жилстрой надзора ХМАО, Выдано предписание № 055-02-09 от 20.09.2021 г. со сроком исполнения до 01.12.2021 г.
Планируется итоговая проверка с 26.10.-30.10.2021 г. </t>
  </si>
  <si>
    <t xml:space="preserve">Заключен МК № 60/19 от 16.12.19 на выполнение корректировки ПСД с ООО ПГ "Урал" цена МК-2 986 118,00 руб., срок исполнения 02.11.2020 г. 11.05.2021 г. получено положительное заключение повторной государственной экспертизы проектной документации и результатов инженерных изысканий. 25.08.2021 г. получено отрицательное заключение государственной экспертизы № 86-1-2-2-047590-2021 в части проверки достоверности определения сметной стоимости. Проектная документация передана на повторную проверку достоверности определения сметной стоимости. Срок получения заключения – 28.10.2021 г. </t>
  </si>
  <si>
    <t xml:space="preserve">22.05.2020 г. объявлен конкурс № 0187300012420000088 на выполнение ПИР, заключен МК № 30/20 от 13.07.2020 г. ООО ЭКОЛОГИЧЕСКОЕ ПРЕДПРИЯТИЕ "ОЧИСТНЫЕ СООРУЖЕНИЯ"; срок выполнения работ по МК - 25.10.2020 г.; цена контракта 6235,0 тыс.руб. 11.06.2021 г. - получено отрицательное заключение гос.экспертизы ПД и проверки достоверности определения сметной стоимости.
30.08.2021 г. прошли входной контроль. Заявление № 458/21 от 30.08.2021г. Заключен договор за № 31/08/21 от 01.09.2021 г. на проведение работ. Срок выполнения работ: 42 (Сорок два) рабочих дня. </t>
  </si>
  <si>
    <t>Проведен  аукцион и заключен муниципальный контракт № 27/21 от 01 июня 2021 года на выполнение проектно-изыскательских работ по объекту, подрядная организация - ООО ««ЭКИЗПРО», цена контракта – 2 299,6 тыс.руб., срок выполнения работ по контракту - до 01 августа 2021 года, работы ведутся с нарушением календарного плана, ведется претензионная работа.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</si>
</sst>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64" formatCode="#,##0.0"/>
    <numFmt numFmtId="165" formatCode="#,##0.00_ ;\-#,##0.00\ "/>
    <numFmt numFmtId="166" formatCode="0.0"/>
  </numFmts>
  <fonts count="25" x14ac:knownFonts="1">
    <font>
      <sz val="11"/>
      <color theme="1"/>
      <name val="Calibri"/>
      <family val="2"/>
      <scheme val="minor"/>
    </font>
    <font>
      <sz val="11"/>
      <color indexed="8"/>
      <name val="Times New Roman"/>
      <family val="1"/>
      <charset val="204"/>
    </font>
    <font>
      <sz val="9"/>
      <color indexed="8"/>
      <name val="Times New Roman"/>
      <family val="1"/>
      <charset val="204"/>
    </font>
    <font>
      <b/>
      <sz val="9"/>
      <color indexed="8"/>
      <name val="Times New Roman"/>
      <family val="1"/>
      <charset val="204"/>
    </font>
    <font>
      <sz val="9"/>
      <name val="Times New Roman"/>
      <family val="1"/>
      <charset val="204"/>
    </font>
    <font>
      <sz val="8"/>
      <name val="Calibri"/>
      <family val="2"/>
    </font>
    <font>
      <sz val="10"/>
      <name val="Arial Cyr"/>
      <charset val="204"/>
    </font>
    <font>
      <b/>
      <u/>
      <sz val="12"/>
      <color indexed="8"/>
      <name val="Times New Roman"/>
      <family val="1"/>
      <charset val="204"/>
    </font>
    <font>
      <sz val="9"/>
      <color theme="1"/>
      <name val="Times New Roman"/>
      <family val="1"/>
      <charset val="204"/>
    </font>
    <font>
      <sz val="10"/>
      <color theme="1"/>
      <name val="Times New Roman"/>
      <family val="1"/>
      <charset val="204"/>
    </font>
    <font>
      <b/>
      <sz val="14"/>
      <color indexed="8"/>
      <name val="Times New Roman"/>
      <family val="1"/>
      <charset val="204"/>
    </font>
    <font>
      <sz val="11"/>
      <color rgb="FFFF0000"/>
      <name val="Times New Roman"/>
      <family val="1"/>
      <charset val="204"/>
    </font>
    <font>
      <sz val="11"/>
      <color theme="0"/>
      <name val="Times New Roman"/>
      <family val="1"/>
      <charset val="204"/>
    </font>
    <font>
      <b/>
      <sz val="9"/>
      <name val="Times New Roman"/>
      <family val="1"/>
      <charset val="204"/>
    </font>
    <font>
      <b/>
      <sz val="9"/>
      <color theme="1"/>
      <name val="Times New Roman"/>
      <family val="1"/>
      <charset val="204"/>
    </font>
    <font>
      <sz val="9"/>
      <name val="Times New Roman Cyr"/>
      <family val="1"/>
      <charset val="204"/>
    </font>
    <font>
      <sz val="9"/>
      <color rgb="FFFF0000"/>
      <name val="Times New Roman"/>
      <family val="1"/>
      <charset val="204"/>
    </font>
    <font>
      <sz val="10.5"/>
      <name val="Times New Roman"/>
      <family val="1"/>
      <charset val="204"/>
    </font>
    <font>
      <b/>
      <sz val="10.5"/>
      <name val="Times New Roman"/>
      <family val="1"/>
      <charset val="204"/>
    </font>
    <font>
      <sz val="10.5"/>
      <color theme="1"/>
      <name val="Times New Roman"/>
      <family val="1"/>
      <charset val="204"/>
    </font>
    <font>
      <b/>
      <sz val="10.5"/>
      <color theme="1"/>
      <name val="Times New Roman"/>
      <family val="1"/>
      <charset val="204"/>
    </font>
    <font>
      <sz val="11"/>
      <name val="Times New Roman"/>
      <family val="1"/>
      <charset val="204"/>
    </font>
    <font>
      <sz val="11"/>
      <name val="Calibri"/>
      <family val="2"/>
      <scheme val="minor"/>
    </font>
    <font>
      <sz val="9"/>
      <name val="Calibri"/>
      <family val="2"/>
      <scheme val="minor"/>
    </font>
    <font>
      <sz val="10"/>
      <color indexed="8"/>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43" fontId="6" fillId="0" borderId="0" applyFont="0" applyFill="0" applyBorder="0" applyAlignment="0" applyProtection="0"/>
  </cellStyleXfs>
  <cellXfs count="133">
    <xf numFmtId="0" fontId="0" fillId="0" borderId="0" xfId="0"/>
    <xf numFmtId="0" fontId="1" fillId="2" borderId="0" xfId="0" applyFont="1" applyFill="1"/>
    <xf numFmtId="0" fontId="1" fillId="2" borderId="0" xfId="0" applyFont="1" applyFill="1" applyAlignment="1">
      <alignment horizontal="right"/>
    </xf>
    <xf numFmtId="165" fontId="1" fillId="2" borderId="0" xfId="0" applyNumberFormat="1" applyFont="1" applyFill="1" applyAlignment="1">
      <alignment horizontal="right"/>
    </xf>
    <xf numFmtId="0" fontId="8"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0" xfId="0" applyFont="1" applyFill="1" applyAlignment="1">
      <alignment vertical="center"/>
    </xf>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right"/>
    </xf>
    <xf numFmtId="164" fontId="1" fillId="2" borderId="0" xfId="0" applyNumberFormat="1" applyFont="1" applyFill="1" applyAlignment="1">
      <alignment horizontal="right"/>
    </xf>
    <xf numFmtId="164" fontId="1" fillId="2" borderId="0" xfId="0" applyNumberFormat="1" applyFont="1" applyFill="1"/>
    <xf numFmtId="0" fontId="12" fillId="2" borderId="0" xfId="0" applyFont="1" applyFill="1" applyAlignment="1">
      <alignment horizontal="right" vertical="center"/>
    </xf>
    <xf numFmtId="0" fontId="12" fillId="2" borderId="0" xfId="0" applyFont="1" applyFill="1" applyAlignment="1">
      <alignment vertical="center"/>
    </xf>
    <xf numFmtId="4" fontId="12" fillId="2" borderId="0" xfId="0" applyNumberFormat="1" applyFont="1" applyFill="1" applyAlignment="1">
      <alignment horizontal="right"/>
    </xf>
    <xf numFmtId="0" fontId="12" fillId="2" borderId="0" xfId="0" applyFont="1" applyFill="1" applyAlignment="1">
      <alignment horizontal="right"/>
    </xf>
    <xf numFmtId="0" fontId="12" fillId="2" borderId="0" xfId="0" applyFont="1" applyFill="1"/>
    <xf numFmtId="164" fontId="12" fillId="2" borderId="0" xfId="0" applyNumberFormat="1" applyFont="1" applyFill="1"/>
    <xf numFmtId="164" fontId="3" fillId="0" borderId="1" xfId="0" applyNumberFormat="1" applyFont="1" applyFill="1" applyBorder="1" applyAlignment="1">
      <alignment horizontal="left" vertical="center"/>
    </xf>
    <xf numFmtId="164" fontId="3" fillId="0" borderId="1" xfId="0" applyNumberFormat="1" applyFont="1" applyFill="1" applyBorder="1" applyAlignment="1">
      <alignment horizontal="right" vertical="center"/>
    </xf>
    <xf numFmtId="164" fontId="13" fillId="0" borderId="1" xfId="0" applyNumberFormat="1" applyFont="1" applyFill="1" applyBorder="1" applyAlignment="1">
      <alignment horizontal="center" vertical="center"/>
    </xf>
    <xf numFmtId="0" fontId="2" fillId="2"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0" borderId="0" xfId="0" applyFont="1" applyFill="1"/>
    <xf numFmtId="0" fontId="1" fillId="0" borderId="0" xfId="0" applyFont="1" applyFill="1" applyAlignment="1">
      <alignment vertical="center"/>
    </xf>
    <xf numFmtId="0" fontId="11" fillId="0" borderId="0" xfId="0" applyFont="1" applyFill="1" applyAlignment="1">
      <alignment vertical="center"/>
    </xf>
    <xf numFmtId="164" fontId="1" fillId="0" borderId="0" xfId="0" applyNumberFormat="1" applyFont="1" applyFill="1" applyAlignment="1">
      <alignment vertical="center"/>
    </xf>
    <xf numFmtId="0" fontId="9" fillId="0" borderId="1" xfId="0" applyFont="1" applyBorder="1" applyAlignment="1">
      <alignment horizontal="center" vertical="center" wrapText="1"/>
    </xf>
    <xf numFmtId="0" fontId="2" fillId="2" borderId="1" xfId="0" applyFont="1" applyFill="1" applyBorder="1" applyAlignment="1">
      <alignment horizontal="center" vertical="center"/>
    </xf>
    <xf numFmtId="164" fontId="4"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4" fontId="12" fillId="2" borderId="0" xfId="0" applyNumberFormat="1" applyFont="1" applyFill="1" applyAlignment="1">
      <alignment horizontal="right" vertical="center"/>
    </xf>
    <xf numFmtId="4" fontId="1" fillId="2" borderId="0" xfId="0" applyNumberFormat="1" applyFont="1" applyFill="1" applyAlignment="1">
      <alignment horizontal="right"/>
    </xf>
    <xf numFmtId="164" fontId="4" fillId="0" borderId="1" xfId="0" applyNumberFormat="1" applyFont="1" applyFill="1" applyBorder="1" applyAlignment="1">
      <alignment horizontal="center" vertical="center"/>
    </xf>
    <xf numFmtId="164" fontId="4" fillId="0" borderId="1" xfId="0" applyNumberFormat="1" applyFont="1" applyFill="1" applyBorder="1" applyAlignment="1">
      <alignment vertical="center" wrapText="1"/>
    </xf>
    <xf numFmtId="0" fontId="16" fillId="0" borderId="1" xfId="0" applyFont="1" applyFill="1" applyBorder="1" applyAlignment="1">
      <alignment horizontal="center" vertical="center"/>
    </xf>
    <xf numFmtId="164" fontId="13" fillId="0" borderId="1" xfId="0" applyNumberFormat="1" applyFont="1" applyFill="1" applyBorder="1" applyAlignment="1">
      <alignment horizontal="center" vertical="center" wrapText="1"/>
    </xf>
    <xf numFmtId="164" fontId="13" fillId="0" borderId="1" xfId="0" applyNumberFormat="1" applyFont="1" applyFill="1" applyBorder="1" applyAlignment="1">
      <alignment vertical="center" wrapText="1"/>
    </xf>
    <xf numFmtId="164" fontId="4" fillId="0" borderId="1" xfId="0" applyNumberFormat="1" applyFont="1" applyFill="1" applyBorder="1" applyAlignment="1">
      <alignment vertical="center"/>
    </xf>
    <xf numFmtId="164" fontId="11" fillId="0" borderId="0" xfId="0" applyNumberFormat="1" applyFont="1" applyFill="1" applyAlignment="1">
      <alignment vertical="center"/>
    </xf>
    <xf numFmtId="0" fontId="2" fillId="0" borderId="0" xfId="0" applyFont="1" applyFill="1" applyAlignment="1">
      <alignment vertical="center"/>
    </xf>
    <xf numFmtId="164" fontId="3" fillId="2" borderId="1" xfId="0" applyNumberFormat="1" applyFont="1" applyFill="1" applyBorder="1" applyAlignment="1">
      <alignment vertical="center"/>
    </xf>
    <xf numFmtId="164" fontId="3" fillId="2" borderId="1" xfId="0" applyNumberFormat="1" applyFont="1" applyFill="1" applyBorder="1" applyAlignment="1">
      <alignment horizontal="center" vertical="center"/>
    </xf>
    <xf numFmtId="164" fontId="4" fillId="0" borderId="5" xfId="0" applyNumberFormat="1" applyFont="1" applyFill="1" applyBorder="1" applyAlignment="1">
      <alignment vertical="center" wrapText="1"/>
    </xf>
    <xf numFmtId="49" fontId="17" fillId="0" borderId="7" xfId="0" applyNumberFormat="1" applyFont="1" applyFill="1" applyBorder="1" applyAlignment="1">
      <alignment horizontal="center" vertical="center"/>
    </xf>
    <xf numFmtId="49" fontId="19"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164" fontId="20" fillId="0" borderId="1" xfId="0" applyNumberFormat="1" applyFont="1" applyFill="1" applyBorder="1" applyAlignment="1">
      <alignment horizontal="center" vertical="center" wrapText="1"/>
    </xf>
    <xf numFmtId="0" fontId="4" fillId="0" borderId="4" xfId="0" applyFont="1" applyFill="1" applyBorder="1" applyAlignment="1">
      <alignment vertical="center" wrapText="1"/>
    </xf>
    <xf numFmtId="0" fontId="16" fillId="0" borderId="0" xfId="0" applyFont="1" applyFill="1" applyAlignment="1">
      <alignment vertical="center"/>
    </xf>
    <xf numFmtId="164" fontId="20" fillId="0" borderId="0" xfId="0" applyNumberFormat="1" applyFont="1" applyFill="1" applyBorder="1" applyAlignment="1">
      <alignment horizontal="center" vertical="center" wrapText="1"/>
    </xf>
    <xf numFmtId="166" fontId="20" fillId="0" borderId="0" xfId="0" applyNumberFormat="1" applyFont="1" applyFill="1" applyBorder="1" applyAlignment="1">
      <alignment horizontal="center" vertical="center" wrapText="1"/>
    </xf>
    <xf numFmtId="164" fontId="8" fillId="0" borderId="0" xfId="0" applyNumberFormat="1" applyFont="1" applyFill="1" applyBorder="1" applyAlignment="1">
      <alignment horizontal="center" vertical="center" wrapText="1"/>
    </xf>
    <xf numFmtId="166" fontId="8" fillId="0" borderId="0" xfId="0" applyNumberFormat="1" applyFont="1" applyFill="1" applyBorder="1" applyAlignment="1">
      <alignment horizontal="center" vertical="center" wrapText="1"/>
    </xf>
    <xf numFmtId="164" fontId="8" fillId="0" borderId="1" xfId="0" applyNumberFormat="1" applyFont="1" applyFill="1" applyBorder="1" applyAlignment="1">
      <alignment horizontal="left" vertical="center" wrapText="1"/>
    </xf>
    <xf numFmtId="166" fontId="14" fillId="2" borderId="0"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164" fontId="3" fillId="0" borderId="1" xfId="0" applyNumberFormat="1" applyFont="1" applyFill="1" applyBorder="1" applyAlignment="1">
      <alignment vertical="center" wrapText="1"/>
    </xf>
    <xf numFmtId="166" fontId="4" fillId="2" borderId="2" xfId="0" applyNumberFormat="1" applyFont="1" applyFill="1" applyBorder="1" applyAlignment="1">
      <alignment horizontal="center" vertical="center" wrapText="1"/>
    </xf>
    <xf numFmtId="166" fontId="13" fillId="2" borderId="8" xfId="0" applyNumberFormat="1" applyFont="1" applyFill="1" applyBorder="1" applyAlignment="1">
      <alignment vertical="center" wrapText="1"/>
    </xf>
    <xf numFmtId="166" fontId="14" fillId="2" borderId="1" xfId="0" applyNumberFormat="1" applyFont="1" applyFill="1" applyBorder="1" applyAlignment="1">
      <alignment horizontal="center" vertical="center" wrapText="1"/>
    </xf>
    <xf numFmtId="166" fontId="14" fillId="0" borderId="0" xfId="0" applyNumberFormat="1" applyFont="1" applyFill="1" applyBorder="1" applyAlignment="1">
      <alignment horizontal="center" vertical="center" wrapText="1"/>
    </xf>
    <xf numFmtId="166" fontId="16" fillId="0" borderId="0" xfId="0" applyNumberFormat="1" applyFont="1" applyFill="1" applyAlignment="1">
      <alignment vertical="center"/>
    </xf>
    <xf numFmtId="4" fontId="8" fillId="0" borderId="1" xfId="0" applyNumberFormat="1" applyFont="1" applyFill="1" applyBorder="1" applyAlignment="1">
      <alignment horizontal="center" vertical="center" wrapText="1"/>
    </xf>
    <xf numFmtId="4" fontId="4" fillId="0" borderId="7" xfId="0" applyNumberFormat="1" applyFont="1" applyFill="1" applyBorder="1" applyAlignment="1">
      <alignment horizontal="center" vertical="center"/>
    </xf>
    <xf numFmtId="164" fontId="2" fillId="0" borderId="1" xfId="0" applyNumberFormat="1" applyFont="1" applyFill="1" applyBorder="1" applyAlignment="1">
      <alignment horizontal="left" vertical="center" wrapText="1"/>
    </xf>
    <xf numFmtId="164"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xf>
    <xf numFmtId="0" fontId="8" fillId="0" borderId="1" xfId="0" applyFont="1" applyFill="1" applyBorder="1" applyAlignment="1">
      <alignment vertical="center" wrapText="1"/>
    </xf>
    <xf numFmtId="164" fontId="4" fillId="0" borderId="1" xfId="0" applyNumberFormat="1" applyFont="1" applyFill="1" applyBorder="1" applyAlignment="1" applyProtection="1">
      <alignment horizontal="left" vertical="center" wrapText="1" shrinkToFit="1"/>
    </xf>
    <xf numFmtId="164" fontId="15" fillId="0" borderId="1" xfId="0" applyNumberFormat="1" applyFont="1" applyFill="1" applyBorder="1" applyAlignment="1">
      <alignment horizontal="left" vertical="center" wrapText="1" shrinkToFit="1"/>
    </xf>
    <xf numFmtId="16" fontId="2" fillId="0" borderId="1" xfId="0" applyNumberFormat="1" applyFont="1" applyFill="1" applyBorder="1" applyAlignment="1">
      <alignment horizontal="center" vertical="center"/>
    </xf>
    <xf numFmtId="164" fontId="14" fillId="2" borderId="2"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21" fillId="0" borderId="0" xfId="0" applyFont="1" applyFill="1" applyAlignment="1">
      <alignment vertical="center"/>
    </xf>
    <xf numFmtId="164" fontId="4" fillId="0" borderId="7" xfId="0" applyNumberFormat="1" applyFont="1" applyFill="1" applyBorder="1" applyAlignment="1">
      <alignment vertical="center"/>
    </xf>
    <xf numFmtId="0" fontId="21" fillId="2" borderId="0" xfId="0" applyFont="1" applyFill="1" applyAlignment="1">
      <alignment vertical="center"/>
    </xf>
    <xf numFmtId="49" fontId="13" fillId="0" borderId="1" xfId="0" applyNumberFormat="1" applyFont="1" applyFill="1" applyBorder="1" applyAlignment="1">
      <alignment horizontal="center" vertical="center"/>
    </xf>
    <xf numFmtId="164" fontId="13" fillId="0" borderId="1" xfId="0" applyNumberFormat="1" applyFont="1" applyFill="1" applyBorder="1" applyAlignment="1">
      <alignment vertical="center"/>
    </xf>
    <xf numFmtId="0" fontId="21" fillId="0" borderId="0" xfId="0" applyFont="1" applyFill="1"/>
    <xf numFmtId="49" fontId="4" fillId="0" borderId="1" xfId="0" applyNumberFormat="1" applyFont="1" applyFill="1" applyBorder="1" applyAlignment="1">
      <alignment horizontal="center" vertical="center"/>
    </xf>
    <xf numFmtId="49" fontId="15" fillId="0" borderId="3" xfId="0" applyNumberFormat="1" applyFont="1" applyFill="1" applyBorder="1" applyAlignment="1">
      <alignment horizontal="left" vertical="center" wrapText="1" shrinkToFit="1"/>
    </xf>
    <xf numFmtId="0" fontId="4" fillId="0" borderId="1" xfId="0" applyFont="1" applyFill="1" applyBorder="1" applyAlignment="1">
      <alignment vertical="center" wrapText="1"/>
    </xf>
    <xf numFmtId="49" fontId="4" fillId="0" borderId="1" xfId="0" applyNumberFormat="1" applyFont="1" applyFill="1" applyBorder="1" applyAlignment="1">
      <alignment vertical="center"/>
    </xf>
    <xf numFmtId="164" fontId="8" fillId="0" borderId="1" xfId="0" applyNumberFormat="1" applyFont="1" applyFill="1" applyBorder="1" applyAlignment="1">
      <alignment horizontal="center" vertical="center" wrapText="1"/>
    </xf>
    <xf numFmtId="164" fontId="14" fillId="0" borderId="2" xfId="0" applyNumberFormat="1" applyFont="1" applyFill="1" applyBorder="1" applyAlignment="1">
      <alignment horizontal="center" vertical="center" wrapText="1"/>
    </xf>
    <xf numFmtId="164" fontId="2" fillId="2" borderId="1" xfId="0" applyNumberFormat="1" applyFont="1" applyFill="1" applyBorder="1" applyAlignment="1">
      <alignment horizontal="right" vertical="center" wrapText="1"/>
    </xf>
    <xf numFmtId="164" fontId="4" fillId="2" borderId="1" xfId="0" applyNumberFormat="1" applyFont="1" applyFill="1" applyBorder="1" applyAlignment="1">
      <alignment horizontal="right" vertical="center" wrapText="1"/>
    </xf>
    <xf numFmtId="164" fontId="2" fillId="2" borderId="1" xfId="0" applyNumberFormat="1" applyFont="1" applyFill="1" applyBorder="1" applyAlignment="1">
      <alignment vertical="center"/>
    </xf>
    <xf numFmtId="164" fontId="2" fillId="2" borderId="1" xfId="0" applyNumberFormat="1" applyFont="1" applyFill="1" applyBorder="1" applyAlignment="1">
      <alignment vertical="center" wrapText="1"/>
    </xf>
    <xf numFmtId="164" fontId="2" fillId="2" borderId="1" xfId="0" applyNumberFormat="1" applyFont="1" applyFill="1" applyBorder="1" applyAlignment="1">
      <alignment horizontal="center" vertical="center"/>
    </xf>
    <xf numFmtId="164" fontId="2" fillId="0" borderId="1" xfId="0" applyNumberFormat="1" applyFont="1" applyFill="1" applyBorder="1" applyAlignment="1">
      <alignment vertical="center"/>
    </xf>
    <xf numFmtId="164" fontId="2" fillId="0" borderId="1" xfId="0" applyNumberFormat="1" applyFont="1" applyFill="1" applyBorder="1" applyAlignment="1">
      <alignment horizontal="right" vertical="center"/>
    </xf>
    <xf numFmtId="164" fontId="4" fillId="0" borderId="1" xfId="0" applyNumberFormat="1" applyFont="1" applyFill="1" applyBorder="1" applyAlignment="1">
      <alignment horizontal="right" vertical="center" wrapText="1"/>
    </xf>
    <xf numFmtId="0" fontId="24" fillId="0" borderId="1" xfId="0" applyFont="1" applyBorder="1" applyAlignment="1">
      <alignment horizontal="justify" vertical="center"/>
    </xf>
    <xf numFmtId="164" fontId="2" fillId="3" borderId="1" xfId="0" applyNumberFormat="1" applyFont="1" applyFill="1" applyBorder="1" applyAlignment="1">
      <alignment horizontal="left" vertical="center" wrapText="1"/>
    </xf>
    <xf numFmtId="164" fontId="2" fillId="2" borderId="1" xfId="0" applyNumberFormat="1" applyFont="1" applyFill="1" applyBorder="1" applyAlignment="1">
      <alignment vertical="top" wrapText="1"/>
    </xf>
    <xf numFmtId="164" fontId="4" fillId="2" borderId="1" xfId="0" applyNumberFormat="1" applyFont="1" applyFill="1" applyBorder="1" applyAlignment="1">
      <alignment vertical="center" wrapText="1"/>
    </xf>
    <xf numFmtId="0" fontId="4"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17"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164" fontId="13" fillId="0" borderId="7" xfId="0" applyNumberFormat="1" applyFont="1" applyFill="1" applyBorder="1" applyAlignment="1">
      <alignment horizontal="center" vertical="center"/>
    </xf>
    <xf numFmtId="164" fontId="14" fillId="0" borderId="1" xfId="0" applyNumberFormat="1" applyFont="1" applyFill="1" applyBorder="1" applyAlignment="1">
      <alignment horizontal="center" vertical="center" wrapText="1"/>
    </xf>
    <xf numFmtId="0" fontId="18" fillId="0" borderId="5" xfId="0" applyFont="1" applyFill="1" applyBorder="1" applyAlignment="1">
      <alignment vertical="center" wrapText="1"/>
    </xf>
    <xf numFmtId="0" fontId="0" fillId="0" borderId="6" xfId="0" applyFill="1" applyBorder="1" applyAlignment="1">
      <alignment vertical="center" wrapText="1"/>
    </xf>
    <xf numFmtId="0" fontId="0" fillId="0" borderId="7" xfId="0" applyFill="1" applyBorder="1" applyAlignment="1">
      <alignment vertical="center" wrapText="1"/>
    </xf>
    <xf numFmtId="164" fontId="13" fillId="0" borderId="5" xfId="0" applyNumberFormat="1" applyFont="1" applyFill="1" applyBorder="1" applyAlignment="1">
      <alignment horizontal="left" vertical="center" wrapText="1"/>
    </xf>
    <xf numFmtId="164" fontId="13" fillId="0" borderId="6" xfId="0" applyNumberFormat="1" applyFont="1" applyFill="1" applyBorder="1" applyAlignment="1">
      <alignment horizontal="left" vertical="center" wrapText="1"/>
    </xf>
    <xf numFmtId="164" fontId="13" fillId="0" borderId="7" xfId="0" applyNumberFormat="1" applyFont="1" applyFill="1" applyBorder="1" applyAlignment="1">
      <alignment horizontal="left" vertical="center" wrapText="1"/>
    </xf>
    <xf numFmtId="0" fontId="3" fillId="2" borderId="1" xfId="0" applyFont="1" applyFill="1" applyBorder="1" applyAlignment="1">
      <alignment horizontal="left" vertical="center" wrapText="1"/>
    </xf>
    <xf numFmtId="164" fontId="13" fillId="0" borderId="5" xfId="0" applyNumberFormat="1" applyFont="1" applyFill="1" applyBorder="1" applyAlignment="1">
      <alignment vertical="center" wrapText="1"/>
    </xf>
    <xf numFmtId="0" fontId="22" fillId="0" borderId="6" xfId="0" applyFont="1" applyFill="1" applyBorder="1" applyAlignment="1">
      <alignment vertical="center"/>
    </xf>
    <xf numFmtId="0" fontId="22" fillId="0" borderId="6" xfId="0" applyFont="1" applyFill="1" applyBorder="1" applyAlignment="1">
      <alignment horizontal="left" vertical="center" wrapText="1"/>
    </xf>
    <xf numFmtId="0" fontId="22" fillId="0" borderId="7" xfId="0" applyFont="1" applyFill="1" applyBorder="1" applyAlignment="1">
      <alignment horizontal="left" vertical="center" wrapText="1"/>
    </xf>
    <xf numFmtId="0" fontId="23" fillId="0" borderId="6" xfId="0" applyFont="1" applyFill="1" applyBorder="1" applyAlignment="1">
      <alignment vertical="center"/>
    </xf>
    <xf numFmtId="0" fontId="23" fillId="0" borderId="7" xfId="0" applyFont="1" applyFill="1" applyBorder="1" applyAlignment="1">
      <alignment vertical="center"/>
    </xf>
    <xf numFmtId="0" fontId="10" fillId="2" borderId="0" xfId="0" applyFont="1" applyFill="1" applyAlignment="1">
      <alignment horizontal="center"/>
    </xf>
    <xf numFmtId="0" fontId="10" fillId="2" borderId="0" xfId="0" applyFont="1" applyFill="1" applyBorder="1" applyAlignment="1">
      <alignment horizontal="center"/>
    </xf>
    <xf numFmtId="0" fontId="7" fillId="2" borderId="0" xfId="0" applyFont="1" applyFill="1" applyBorder="1" applyAlignment="1">
      <alignment horizontal="center"/>
    </xf>
    <xf numFmtId="0" fontId="10" fillId="2" borderId="4" xfId="0" applyFont="1" applyFill="1" applyBorder="1" applyAlignment="1">
      <alignment horizontal="center"/>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0" applyFont="1" applyFill="1" applyBorder="1" applyAlignment="1">
      <alignment horizontal="center" vertical="center"/>
    </xf>
  </cellXfs>
  <cellStyles count="2">
    <cellStyle name="Обычный" xfId="0" builtinId="0"/>
    <cellStyle name="Финансов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9;&#1050;&#105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0"/>
    </sheetNames>
    <sheetDataSet>
      <sheetData sheetId="0">
        <row r="10">
          <cell r="D10">
            <v>206354.1</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2"/>
  <sheetViews>
    <sheetView tabSelected="1" zoomScale="90" zoomScaleNormal="90" workbookViewId="0">
      <pane ySplit="6" topLeftCell="A19" activePane="bottomLeft" state="frozen"/>
      <selection activeCell="B1" sqref="B1"/>
      <selection pane="bottomLeft" activeCell="J12" sqref="J12"/>
    </sheetView>
  </sheetViews>
  <sheetFormatPr defaultColWidth="8.85546875" defaultRowHeight="15" x14ac:dyDescent="0.25"/>
  <cols>
    <col min="1" max="1" width="6.140625" style="1" customWidth="1"/>
    <col min="2" max="2" width="26.28515625" style="1" customWidth="1"/>
    <col min="3" max="3" width="12.42578125" style="2" customWidth="1"/>
    <col min="4" max="4" width="10.85546875" style="2" customWidth="1"/>
    <col min="5" max="5" width="9.85546875" style="2" customWidth="1"/>
    <col min="6" max="6" width="11.140625" style="9" customWidth="1"/>
    <col min="7" max="8" width="10.140625" style="1" customWidth="1"/>
    <col min="9" max="10" width="10.5703125" style="1" customWidth="1"/>
    <col min="11" max="11" width="13.140625" style="1" customWidth="1"/>
    <col min="12" max="12" width="11.42578125" style="1" customWidth="1"/>
    <col min="13" max="13" width="88.7109375" style="1" customWidth="1"/>
    <col min="14" max="15" width="8.85546875" style="1"/>
    <col min="16" max="16" width="9.5703125" style="1" bestFit="1" customWidth="1"/>
    <col min="17" max="16384" width="8.85546875" style="1"/>
  </cols>
  <sheetData>
    <row r="1" spans="1:13" ht="15.95" customHeight="1" x14ac:dyDescent="0.3">
      <c r="A1" s="121" t="s">
        <v>0</v>
      </c>
      <c r="B1" s="121"/>
      <c r="C1" s="121"/>
      <c r="D1" s="121"/>
      <c r="E1" s="121"/>
      <c r="F1" s="121"/>
      <c r="G1" s="121"/>
      <c r="H1" s="121"/>
      <c r="I1" s="121"/>
      <c r="J1" s="121"/>
      <c r="K1" s="121"/>
      <c r="L1" s="121"/>
      <c r="M1" s="121"/>
    </row>
    <row r="2" spans="1:13" ht="15" customHeight="1" x14ac:dyDescent="0.3">
      <c r="A2" s="122" t="s">
        <v>1</v>
      </c>
      <c r="B2" s="122"/>
      <c r="C2" s="122"/>
      <c r="D2" s="122"/>
      <c r="E2" s="122"/>
      <c r="F2" s="122"/>
      <c r="G2" s="122"/>
      <c r="H2" s="122"/>
      <c r="I2" s="122"/>
      <c r="J2" s="122"/>
      <c r="K2" s="122"/>
      <c r="L2" s="122"/>
      <c r="M2" s="122"/>
    </row>
    <row r="3" spans="1:13" ht="16.5" hidden="1" customHeight="1" x14ac:dyDescent="0.25">
      <c r="A3" s="123"/>
      <c r="B3" s="123"/>
      <c r="C3" s="123"/>
      <c r="D3" s="123"/>
      <c r="E3" s="123"/>
      <c r="F3" s="123"/>
      <c r="G3" s="123"/>
      <c r="H3" s="123"/>
      <c r="I3" s="123"/>
      <c r="J3" s="123"/>
      <c r="K3" s="123"/>
      <c r="L3" s="123"/>
      <c r="M3" s="123"/>
    </row>
    <row r="4" spans="1:13" ht="17.45" customHeight="1" x14ac:dyDescent="0.3">
      <c r="A4" s="124" t="s">
        <v>64</v>
      </c>
      <c r="B4" s="124"/>
      <c r="C4" s="124"/>
      <c r="D4" s="124"/>
      <c r="E4" s="124"/>
      <c r="F4" s="124"/>
      <c r="G4" s="124"/>
      <c r="H4" s="124"/>
      <c r="I4" s="124"/>
      <c r="J4" s="124"/>
      <c r="K4" s="124"/>
      <c r="L4" s="124"/>
      <c r="M4" s="124"/>
    </row>
    <row r="5" spans="1:13" ht="63.6" customHeight="1" x14ac:dyDescent="0.25">
      <c r="A5" s="131">
        <v>3</v>
      </c>
      <c r="B5" s="130" t="s">
        <v>2</v>
      </c>
      <c r="C5" s="130" t="s">
        <v>3</v>
      </c>
      <c r="D5" s="130"/>
      <c r="E5" s="130"/>
      <c r="F5" s="125" t="s">
        <v>4</v>
      </c>
      <c r="G5" s="127" t="s">
        <v>63</v>
      </c>
      <c r="H5" s="127"/>
      <c r="I5" s="127"/>
      <c r="J5" s="127"/>
      <c r="K5" s="128" t="s">
        <v>5</v>
      </c>
      <c r="L5" s="128" t="s">
        <v>6</v>
      </c>
      <c r="M5" s="125" t="s">
        <v>7</v>
      </c>
    </row>
    <row r="6" spans="1:13" ht="90.75" customHeight="1" x14ac:dyDescent="0.25">
      <c r="A6" s="131"/>
      <c r="B6" s="130"/>
      <c r="C6" s="31" t="s">
        <v>8</v>
      </c>
      <c r="D6" s="4" t="s">
        <v>9</v>
      </c>
      <c r="E6" s="4" t="s">
        <v>10</v>
      </c>
      <c r="F6" s="126"/>
      <c r="G6" s="31" t="s">
        <v>8</v>
      </c>
      <c r="H6" s="30" t="s">
        <v>11</v>
      </c>
      <c r="I6" s="30" t="s">
        <v>12</v>
      </c>
      <c r="J6" s="30" t="s">
        <v>13</v>
      </c>
      <c r="K6" s="129"/>
      <c r="L6" s="129"/>
      <c r="M6" s="126"/>
    </row>
    <row r="7" spans="1:13" ht="17.45" customHeight="1" x14ac:dyDescent="0.25">
      <c r="A7" s="25">
        <v>1</v>
      </c>
      <c r="B7" s="24">
        <v>2</v>
      </c>
      <c r="C7" s="25">
        <v>3</v>
      </c>
      <c r="D7" s="4">
        <v>4</v>
      </c>
      <c r="E7" s="4">
        <v>5</v>
      </c>
      <c r="F7" s="21">
        <v>6</v>
      </c>
      <c r="G7" s="25">
        <v>7</v>
      </c>
      <c r="H7" s="22">
        <v>8</v>
      </c>
      <c r="I7" s="22">
        <v>9</v>
      </c>
      <c r="J7" s="22">
        <v>10</v>
      </c>
      <c r="K7" s="23">
        <v>11</v>
      </c>
      <c r="L7" s="23">
        <v>12</v>
      </c>
      <c r="M7" s="21">
        <v>13</v>
      </c>
    </row>
    <row r="8" spans="1:13" s="6" customFormat="1" ht="15.75" customHeight="1" x14ac:dyDescent="0.25">
      <c r="A8" s="5" t="s">
        <v>14</v>
      </c>
      <c r="B8" s="114" t="s">
        <v>38</v>
      </c>
      <c r="C8" s="114"/>
      <c r="D8" s="114"/>
      <c r="E8" s="114"/>
      <c r="F8" s="114"/>
      <c r="G8" s="114"/>
      <c r="H8" s="114"/>
      <c r="I8" s="114"/>
      <c r="J8" s="114"/>
      <c r="K8" s="114"/>
      <c r="L8" s="114"/>
      <c r="M8" s="114"/>
    </row>
    <row r="9" spans="1:13" s="43" customFormat="1" ht="98.25" customHeight="1" x14ac:dyDescent="0.25">
      <c r="A9" s="132" t="s">
        <v>15</v>
      </c>
      <c r="B9" s="72" t="s">
        <v>16</v>
      </c>
      <c r="C9" s="90">
        <f t="shared" ref="C9" si="0">D9+E9</f>
        <v>193562.40000000002</v>
      </c>
      <c r="D9" s="96">
        <v>173853.2</v>
      </c>
      <c r="E9" s="97">
        <f>391.7+19317.5</f>
        <v>19709.2</v>
      </c>
      <c r="F9" s="91">
        <v>0</v>
      </c>
      <c r="G9" s="92">
        <f>I9+J9</f>
        <v>19914</v>
      </c>
      <c r="H9" s="92">
        <v>0</v>
      </c>
      <c r="I9" s="95">
        <v>17922.599999999999</v>
      </c>
      <c r="J9" s="95">
        <v>1991.4</v>
      </c>
      <c r="K9" s="92">
        <f>G9</f>
        <v>19914</v>
      </c>
      <c r="L9" s="94">
        <f>K9/(C9+F9)*100</f>
        <v>10.288155137568038</v>
      </c>
      <c r="M9" s="100" t="s">
        <v>73</v>
      </c>
    </row>
    <row r="10" spans="1:13" s="43" customFormat="1" ht="71.25" customHeight="1" x14ac:dyDescent="0.25">
      <c r="A10" s="132" t="s">
        <v>17</v>
      </c>
      <c r="B10" s="73" t="s">
        <v>46</v>
      </c>
      <c r="C10" s="32">
        <f>D10+E10</f>
        <v>229282.4</v>
      </c>
      <c r="D10" s="36">
        <f>'[1]2020'!D10</f>
        <v>206354.1</v>
      </c>
      <c r="E10" s="32">
        <v>22928.3</v>
      </c>
      <c r="F10" s="32">
        <v>0</v>
      </c>
      <c r="G10" s="36">
        <v>0</v>
      </c>
      <c r="H10" s="36">
        <v>0</v>
      </c>
      <c r="I10" s="36">
        <v>0</v>
      </c>
      <c r="J10" s="36">
        <v>0</v>
      </c>
      <c r="K10" s="36">
        <v>0</v>
      </c>
      <c r="L10" s="70">
        <v>0</v>
      </c>
      <c r="M10" s="93" t="s">
        <v>74</v>
      </c>
    </row>
    <row r="11" spans="1:13" s="27" customFormat="1" ht="60" customHeight="1" x14ac:dyDescent="0.25">
      <c r="A11" s="132" t="s">
        <v>40</v>
      </c>
      <c r="B11" s="73" t="s">
        <v>18</v>
      </c>
      <c r="C11" s="32">
        <f>D11+E11</f>
        <v>4362.1000000000004</v>
      </c>
      <c r="D11" s="32">
        <v>3171.5</v>
      </c>
      <c r="E11" s="32">
        <v>1190.5999999999999</v>
      </c>
      <c r="F11" s="32">
        <v>0</v>
      </c>
      <c r="G11" s="36">
        <v>837.5</v>
      </c>
      <c r="H11" s="36">
        <v>0</v>
      </c>
      <c r="I11" s="36">
        <v>0</v>
      </c>
      <c r="J11" s="36">
        <v>837.5</v>
      </c>
      <c r="K11" s="36">
        <v>837.5</v>
      </c>
      <c r="L11" s="36">
        <f>K11/(C11+F11)*100</f>
        <v>19.19946814607643</v>
      </c>
      <c r="M11" s="93" t="s">
        <v>65</v>
      </c>
    </row>
    <row r="12" spans="1:13" s="27" customFormat="1" ht="64.5" customHeight="1" x14ac:dyDescent="0.25">
      <c r="A12" s="132" t="s">
        <v>19</v>
      </c>
      <c r="B12" s="73" t="s">
        <v>20</v>
      </c>
      <c r="C12" s="32">
        <f>D12+E12</f>
        <v>3469.3</v>
      </c>
      <c r="D12" s="32">
        <v>861.2</v>
      </c>
      <c r="E12" s="32">
        <f>281.9+2215.7+110.5</f>
        <v>2608.1</v>
      </c>
      <c r="F12" s="32">
        <v>0</v>
      </c>
      <c r="G12" s="36">
        <f>H12+I12+J12</f>
        <v>1234.4000000000001</v>
      </c>
      <c r="H12" s="36">
        <v>0</v>
      </c>
      <c r="I12" s="36">
        <v>857.2</v>
      </c>
      <c r="J12" s="36">
        <v>377.2</v>
      </c>
      <c r="K12" s="36">
        <v>1234.3</v>
      </c>
      <c r="L12" s="36">
        <f>K12/(C12+F12)*100</f>
        <v>35.577782261551313</v>
      </c>
      <c r="M12" s="101" t="s">
        <v>75</v>
      </c>
    </row>
    <row r="13" spans="1:13" s="27" customFormat="1" ht="47.25" customHeight="1" x14ac:dyDescent="0.25">
      <c r="A13" s="74" t="s">
        <v>21</v>
      </c>
      <c r="B13" s="73" t="s">
        <v>35</v>
      </c>
      <c r="C13" s="32">
        <f>D13+E13</f>
        <v>23904.199999999997</v>
      </c>
      <c r="D13" s="32">
        <v>0</v>
      </c>
      <c r="E13" s="32">
        <f>905.6+22998.6</f>
        <v>23904.199999999997</v>
      </c>
      <c r="F13" s="32">
        <v>0</v>
      </c>
      <c r="G13" s="36">
        <f>H13+I13+J13</f>
        <v>13094.2</v>
      </c>
      <c r="H13" s="36">
        <v>0</v>
      </c>
      <c r="I13" s="36">
        <v>0</v>
      </c>
      <c r="J13" s="36">
        <v>13094.2</v>
      </c>
      <c r="K13" s="36">
        <v>13094.2</v>
      </c>
      <c r="L13" s="36">
        <f>K13/(C13+F13)*100</f>
        <v>54.777821470703906</v>
      </c>
      <c r="M13" s="93" t="s">
        <v>66</v>
      </c>
    </row>
    <row r="14" spans="1:13" s="27" customFormat="1" ht="78" customHeight="1" x14ac:dyDescent="0.25">
      <c r="A14" s="74" t="s">
        <v>58</v>
      </c>
      <c r="B14" s="73" t="s">
        <v>59</v>
      </c>
      <c r="C14" s="32">
        <f>D14+E14</f>
        <v>22223</v>
      </c>
      <c r="D14" s="32">
        <v>20000</v>
      </c>
      <c r="E14" s="32">
        <v>2223</v>
      </c>
      <c r="F14" s="32">
        <v>0</v>
      </c>
      <c r="G14" s="36">
        <v>0</v>
      </c>
      <c r="H14" s="36">
        <v>0</v>
      </c>
      <c r="I14" s="36">
        <v>0</v>
      </c>
      <c r="J14" s="36">
        <v>0</v>
      </c>
      <c r="K14" s="36">
        <v>0</v>
      </c>
      <c r="L14" s="36">
        <v>0</v>
      </c>
      <c r="M14" s="93" t="s">
        <v>76</v>
      </c>
    </row>
    <row r="15" spans="1:13" s="28" customFormat="1" ht="17.25" customHeight="1" x14ac:dyDescent="0.25">
      <c r="A15" s="38"/>
      <c r="B15" s="40" t="s">
        <v>22</v>
      </c>
      <c r="C15" s="39">
        <f t="shared" ref="C15:K15" si="1">SUM(C9:C14)</f>
        <v>476803.4</v>
      </c>
      <c r="D15" s="39">
        <f t="shared" si="1"/>
        <v>404240.00000000006</v>
      </c>
      <c r="E15" s="39">
        <f t="shared" si="1"/>
        <v>72563.399999999994</v>
      </c>
      <c r="F15" s="39">
        <f t="shared" si="1"/>
        <v>0</v>
      </c>
      <c r="G15" s="20">
        <f t="shared" si="1"/>
        <v>35080.100000000006</v>
      </c>
      <c r="H15" s="39">
        <f t="shared" si="1"/>
        <v>0</v>
      </c>
      <c r="I15" s="39">
        <f t="shared" si="1"/>
        <v>18779.8</v>
      </c>
      <c r="J15" s="39">
        <f t="shared" si="1"/>
        <v>16300.300000000001</v>
      </c>
      <c r="K15" s="39">
        <f t="shared" si="1"/>
        <v>35080</v>
      </c>
      <c r="L15" s="20">
        <f>K15/(C15+F15)*100</f>
        <v>7.357330086152909</v>
      </c>
      <c r="M15" s="41"/>
    </row>
    <row r="16" spans="1:13" s="80" customFormat="1" ht="20.25" customHeight="1" x14ac:dyDescent="0.25">
      <c r="A16" s="77" t="s">
        <v>23</v>
      </c>
      <c r="B16" s="115" t="s">
        <v>41</v>
      </c>
      <c r="C16" s="116"/>
      <c r="D16" s="116"/>
      <c r="E16" s="116"/>
      <c r="F16" s="116"/>
      <c r="G16" s="116"/>
      <c r="H16" s="116"/>
      <c r="I16" s="116"/>
      <c r="J16" s="116"/>
      <c r="K16" s="116"/>
      <c r="L16" s="116"/>
      <c r="M16" s="79"/>
    </row>
    <row r="17" spans="1:16" s="78" customFormat="1" ht="48.75" customHeight="1" x14ac:dyDescent="0.25">
      <c r="A17" s="77" t="s">
        <v>36</v>
      </c>
      <c r="B17" s="46" t="s">
        <v>45</v>
      </c>
      <c r="C17" s="32">
        <f>D17+E17</f>
        <v>388.7</v>
      </c>
      <c r="D17" s="32">
        <v>0</v>
      </c>
      <c r="E17" s="32">
        <v>388.7</v>
      </c>
      <c r="F17" s="32">
        <v>0</v>
      </c>
      <c r="G17" s="36">
        <f>H17+I17+J17</f>
        <v>380.9</v>
      </c>
      <c r="H17" s="32">
        <v>0</v>
      </c>
      <c r="I17" s="32">
        <v>0</v>
      </c>
      <c r="J17" s="32">
        <v>380.9</v>
      </c>
      <c r="K17" s="32">
        <f>G17</f>
        <v>380.9</v>
      </c>
      <c r="L17" s="36">
        <f>K17/(C17+F17)*100</f>
        <v>97.993311036789294</v>
      </c>
      <c r="M17" s="37" t="s">
        <v>62</v>
      </c>
    </row>
    <row r="18" spans="1:16" s="27" customFormat="1" ht="67.5" customHeight="1" x14ac:dyDescent="0.25">
      <c r="A18" s="77" t="s">
        <v>60</v>
      </c>
      <c r="B18" s="46" t="s">
        <v>61</v>
      </c>
      <c r="C18" s="32">
        <f>D18+E18</f>
        <v>2395.4</v>
      </c>
      <c r="D18" s="32">
        <v>0</v>
      </c>
      <c r="E18" s="32">
        <v>2395.4</v>
      </c>
      <c r="F18" s="32">
        <v>0</v>
      </c>
      <c r="G18" s="36">
        <v>0</v>
      </c>
      <c r="H18" s="32">
        <v>0</v>
      </c>
      <c r="I18" s="32">
        <v>0</v>
      </c>
      <c r="J18" s="32">
        <v>0</v>
      </c>
      <c r="K18" s="32">
        <v>0</v>
      </c>
      <c r="L18" s="36">
        <v>0</v>
      </c>
      <c r="M18" s="93" t="s">
        <v>78</v>
      </c>
    </row>
    <row r="19" spans="1:16" s="83" customFormat="1" x14ac:dyDescent="0.25">
      <c r="A19" s="81"/>
      <c r="B19" s="40" t="s">
        <v>37</v>
      </c>
      <c r="C19" s="39">
        <f>SUM(C17+C18)</f>
        <v>2784.1</v>
      </c>
      <c r="D19" s="39">
        <f t="shared" ref="D19:K19" si="2">SUM(D17)</f>
        <v>0</v>
      </c>
      <c r="E19" s="39">
        <f>SUM(E17+E18)</f>
        <v>2784.1</v>
      </c>
      <c r="F19" s="39">
        <f t="shared" si="2"/>
        <v>0</v>
      </c>
      <c r="G19" s="39">
        <f t="shared" si="2"/>
        <v>380.9</v>
      </c>
      <c r="H19" s="39">
        <f t="shared" si="2"/>
        <v>0</v>
      </c>
      <c r="I19" s="39">
        <f t="shared" si="2"/>
        <v>0</v>
      </c>
      <c r="J19" s="39">
        <f t="shared" si="2"/>
        <v>380.9</v>
      </c>
      <c r="K19" s="39">
        <f t="shared" si="2"/>
        <v>380.9</v>
      </c>
      <c r="L19" s="36">
        <f t="shared" ref="L19" si="3">K19/(C19+F19)*100</f>
        <v>13.681261448942209</v>
      </c>
      <c r="M19" s="82"/>
    </row>
    <row r="20" spans="1:16" s="27" customFormat="1" ht="20.45" customHeight="1" x14ac:dyDescent="0.25">
      <c r="A20" s="81" t="s">
        <v>24</v>
      </c>
      <c r="B20" s="111" t="s">
        <v>42</v>
      </c>
      <c r="C20" s="112"/>
      <c r="D20" s="112"/>
      <c r="E20" s="112"/>
      <c r="F20" s="112"/>
      <c r="G20" s="112"/>
      <c r="H20" s="112"/>
      <c r="I20" s="112"/>
      <c r="J20" s="112"/>
      <c r="K20" s="112"/>
      <c r="L20" s="112"/>
      <c r="M20" s="113"/>
    </row>
    <row r="21" spans="1:16" s="7" customFormat="1" ht="20.45" customHeight="1" x14ac:dyDescent="0.25">
      <c r="A21" s="81"/>
      <c r="B21" s="111" t="s">
        <v>27</v>
      </c>
      <c r="C21" s="112"/>
      <c r="D21" s="112"/>
      <c r="E21" s="112"/>
      <c r="F21" s="112"/>
      <c r="G21" s="112"/>
      <c r="H21" s="112"/>
      <c r="I21" s="112"/>
      <c r="J21" s="112"/>
      <c r="K21" s="112"/>
      <c r="L21" s="112"/>
      <c r="M21" s="113"/>
    </row>
    <row r="22" spans="1:16" s="26" customFormat="1" ht="42.75" customHeight="1" x14ac:dyDescent="0.25">
      <c r="A22" s="102" t="s">
        <v>25</v>
      </c>
      <c r="B22" s="86" t="s">
        <v>29</v>
      </c>
      <c r="C22" s="32">
        <f>D22+E22</f>
        <v>15331.7</v>
      </c>
      <c r="D22" s="32">
        <v>14871.7</v>
      </c>
      <c r="E22" s="32">
        <v>460</v>
      </c>
      <c r="F22" s="32">
        <v>0</v>
      </c>
      <c r="G22" s="36">
        <f>H22+I22+J22</f>
        <v>15119.191000000001</v>
      </c>
      <c r="H22" s="32">
        <v>0</v>
      </c>
      <c r="I22" s="32">
        <v>14665.616</v>
      </c>
      <c r="J22" s="32">
        <v>453.57499999999999</v>
      </c>
      <c r="K22" s="32">
        <v>15119.2</v>
      </c>
      <c r="L22" s="36">
        <f>K22/(C22+F22)*100</f>
        <v>98.613982793819346</v>
      </c>
      <c r="M22" s="99" t="s">
        <v>71</v>
      </c>
    </row>
    <row r="23" spans="1:16" s="26" customFormat="1" ht="50.25" customHeight="1" x14ac:dyDescent="0.25">
      <c r="A23" s="102" t="s">
        <v>54</v>
      </c>
      <c r="B23" s="86" t="s">
        <v>43</v>
      </c>
      <c r="C23" s="32">
        <f>D23+E23</f>
        <v>27092.2</v>
      </c>
      <c r="D23" s="32">
        <v>26279.200000000001</v>
      </c>
      <c r="E23" s="32">
        <v>813</v>
      </c>
      <c r="F23" s="32">
        <v>0</v>
      </c>
      <c r="G23" s="36">
        <f>H23+I23+J23</f>
        <v>2222.277</v>
      </c>
      <c r="H23" s="32">
        <v>0</v>
      </c>
      <c r="I23" s="32">
        <v>2155.6089999999999</v>
      </c>
      <c r="J23" s="32">
        <v>66.668000000000006</v>
      </c>
      <c r="K23" s="32">
        <v>2222.3000000000002</v>
      </c>
      <c r="L23" s="36">
        <f>K23/(C23+F23)*100</f>
        <v>8.2027299370298472</v>
      </c>
      <c r="M23" s="99" t="s">
        <v>72</v>
      </c>
    </row>
    <row r="24" spans="1:16" s="28" customFormat="1" ht="15" customHeight="1" x14ac:dyDescent="0.25">
      <c r="A24" s="87"/>
      <c r="B24" s="40" t="s">
        <v>22</v>
      </c>
      <c r="C24" s="39">
        <f t="shared" ref="C24:K24" si="4">SUM(C22:C23)</f>
        <v>42423.9</v>
      </c>
      <c r="D24" s="39">
        <f t="shared" si="4"/>
        <v>41150.9</v>
      </c>
      <c r="E24" s="39">
        <f t="shared" si="4"/>
        <v>1273</v>
      </c>
      <c r="F24" s="39">
        <f t="shared" si="4"/>
        <v>0</v>
      </c>
      <c r="G24" s="39">
        <f t="shared" si="4"/>
        <v>17341.468000000001</v>
      </c>
      <c r="H24" s="39">
        <f t="shared" si="4"/>
        <v>0</v>
      </c>
      <c r="I24" s="39">
        <f t="shared" si="4"/>
        <v>16821.224999999999</v>
      </c>
      <c r="J24" s="39">
        <f t="shared" si="4"/>
        <v>520.24299999999994</v>
      </c>
      <c r="K24" s="39">
        <f t="shared" si="4"/>
        <v>17341.5</v>
      </c>
      <c r="L24" s="20">
        <f t="shared" ref="L24" si="5">K24/(C24+F24)*100</f>
        <v>40.876722790691097</v>
      </c>
      <c r="M24" s="39"/>
    </row>
    <row r="25" spans="1:16" s="28" customFormat="1" ht="18.95" customHeight="1" x14ac:dyDescent="0.25">
      <c r="A25" s="81" t="s">
        <v>26</v>
      </c>
      <c r="B25" s="115" t="s">
        <v>39</v>
      </c>
      <c r="C25" s="119"/>
      <c r="D25" s="119"/>
      <c r="E25" s="119"/>
      <c r="F25" s="119"/>
      <c r="G25" s="119"/>
      <c r="H25" s="119"/>
      <c r="I25" s="119"/>
      <c r="J25" s="119"/>
      <c r="K25" s="119"/>
      <c r="L25" s="119"/>
      <c r="M25" s="120"/>
    </row>
    <row r="26" spans="1:16" s="28" customFormat="1" ht="12" customHeight="1" x14ac:dyDescent="0.25">
      <c r="A26" s="81"/>
      <c r="B26" s="111" t="s">
        <v>31</v>
      </c>
      <c r="C26" s="112"/>
      <c r="D26" s="112"/>
      <c r="E26" s="112"/>
      <c r="F26" s="112"/>
      <c r="G26" s="112"/>
      <c r="H26" s="112"/>
      <c r="I26" s="112"/>
      <c r="J26" s="112"/>
      <c r="K26" s="112"/>
      <c r="L26" s="112"/>
      <c r="M26" s="113"/>
    </row>
    <row r="27" spans="1:16" s="27" customFormat="1" ht="82.5" customHeight="1" x14ac:dyDescent="0.25">
      <c r="A27" s="84" t="s">
        <v>28</v>
      </c>
      <c r="B27" s="85" t="s">
        <v>33</v>
      </c>
      <c r="C27" s="32">
        <f>D27+E27</f>
        <v>35405.4</v>
      </c>
      <c r="D27" s="32">
        <v>35405.4</v>
      </c>
      <c r="E27" s="32">
        <v>0</v>
      </c>
      <c r="F27" s="32">
        <v>0</v>
      </c>
      <c r="G27" s="36">
        <f>H27+I27+J27</f>
        <v>11428.8</v>
      </c>
      <c r="H27" s="36">
        <v>0</v>
      </c>
      <c r="I27" s="36">
        <v>11428.8</v>
      </c>
      <c r="J27" s="36">
        <v>0</v>
      </c>
      <c r="K27" s="36">
        <v>11428.8</v>
      </c>
      <c r="L27" s="36">
        <f>K27/(C27+F27)*100</f>
        <v>32.279821722110185</v>
      </c>
      <c r="M27" s="98" t="s">
        <v>70</v>
      </c>
      <c r="N27" s="29"/>
      <c r="P27" s="29"/>
    </row>
    <row r="28" spans="1:16" s="28" customFormat="1" ht="13.5" customHeight="1" x14ac:dyDescent="0.25">
      <c r="A28" s="81"/>
      <c r="B28" s="40" t="s">
        <v>22</v>
      </c>
      <c r="C28" s="39">
        <f t="shared" ref="C28:K28" si="6">SUM(C27)</f>
        <v>35405.4</v>
      </c>
      <c r="D28" s="39">
        <f t="shared" si="6"/>
        <v>35405.4</v>
      </c>
      <c r="E28" s="39">
        <f t="shared" si="6"/>
        <v>0</v>
      </c>
      <c r="F28" s="39">
        <f t="shared" si="6"/>
        <v>0</v>
      </c>
      <c r="G28" s="39">
        <f t="shared" si="6"/>
        <v>11428.8</v>
      </c>
      <c r="H28" s="39">
        <f t="shared" si="6"/>
        <v>0</v>
      </c>
      <c r="I28" s="39">
        <f t="shared" si="6"/>
        <v>11428.8</v>
      </c>
      <c r="J28" s="39">
        <f t="shared" si="6"/>
        <v>0</v>
      </c>
      <c r="K28" s="39">
        <f t="shared" si="6"/>
        <v>11428.8</v>
      </c>
      <c r="L28" s="20">
        <f t="shared" ref="L28:L38" si="7">K28/(C28+F28)*100</f>
        <v>32.279821722110185</v>
      </c>
      <c r="M28" s="37"/>
      <c r="P28" s="42"/>
    </row>
    <row r="29" spans="1:16" s="28" customFormat="1" ht="15" customHeight="1" x14ac:dyDescent="0.25">
      <c r="A29" s="84" t="s">
        <v>30</v>
      </c>
      <c r="B29" s="111" t="s">
        <v>47</v>
      </c>
      <c r="C29" s="112"/>
      <c r="D29" s="112"/>
      <c r="E29" s="112"/>
      <c r="F29" s="112"/>
      <c r="G29" s="112"/>
      <c r="H29" s="112"/>
      <c r="I29" s="112"/>
      <c r="J29" s="112"/>
      <c r="K29" s="112"/>
      <c r="L29" s="112"/>
      <c r="M29" s="113"/>
      <c r="P29" s="42"/>
    </row>
    <row r="30" spans="1:16" s="28" customFormat="1" ht="12.75" customHeight="1" x14ac:dyDescent="0.25">
      <c r="A30" s="84"/>
      <c r="B30" s="111" t="s">
        <v>51</v>
      </c>
      <c r="C30" s="117"/>
      <c r="D30" s="117"/>
      <c r="E30" s="117"/>
      <c r="F30" s="117"/>
      <c r="G30" s="117"/>
      <c r="H30" s="117"/>
      <c r="I30" s="117"/>
      <c r="J30" s="117"/>
      <c r="K30" s="117"/>
      <c r="L30" s="117"/>
      <c r="M30" s="118"/>
      <c r="P30" s="42"/>
    </row>
    <row r="31" spans="1:16" s="28" customFormat="1" ht="79.5" customHeight="1" x14ac:dyDescent="0.25">
      <c r="A31" s="33" t="s">
        <v>32</v>
      </c>
      <c r="B31" s="68" t="s">
        <v>48</v>
      </c>
      <c r="C31" s="69">
        <v>7495.2</v>
      </c>
      <c r="D31" s="88">
        <v>5923.3</v>
      </c>
      <c r="E31" s="88">
        <f>1260.1+311.8</f>
        <v>1571.8999999999999</v>
      </c>
      <c r="F31" s="69"/>
      <c r="G31" s="69">
        <v>1260.0999999999999</v>
      </c>
      <c r="H31" s="69"/>
      <c r="I31" s="69"/>
      <c r="J31" s="69">
        <v>1260.0999999999999</v>
      </c>
      <c r="K31" s="69">
        <v>1260.0999999999999</v>
      </c>
      <c r="L31" s="70">
        <f>K31/(C31+F31)*100</f>
        <v>16.812093072899987</v>
      </c>
      <c r="M31" s="71" t="s">
        <v>77</v>
      </c>
      <c r="P31" s="42"/>
    </row>
    <row r="32" spans="1:16" s="28" customFormat="1" ht="71.25" customHeight="1" x14ac:dyDescent="0.25">
      <c r="A32" s="33" t="s">
        <v>44</v>
      </c>
      <c r="B32" s="68" t="s">
        <v>49</v>
      </c>
      <c r="C32" s="69">
        <v>5325</v>
      </c>
      <c r="D32" s="88">
        <v>4242.1000000000004</v>
      </c>
      <c r="E32" s="88">
        <f>859.6+223.3</f>
        <v>1082.9000000000001</v>
      </c>
      <c r="F32" s="69"/>
      <c r="G32" s="69">
        <v>859.6</v>
      </c>
      <c r="H32" s="69"/>
      <c r="I32" s="69"/>
      <c r="J32" s="69">
        <v>859.6</v>
      </c>
      <c r="K32" s="69">
        <v>859.6</v>
      </c>
      <c r="L32" s="70">
        <f>K32/(C32+F32)*100</f>
        <v>16.142723004694837</v>
      </c>
      <c r="M32" s="71" t="s">
        <v>67</v>
      </c>
      <c r="P32" s="42"/>
    </row>
    <row r="33" spans="1:21" s="28" customFormat="1" ht="84" customHeight="1" x14ac:dyDescent="0.25">
      <c r="A33" s="33" t="s">
        <v>55</v>
      </c>
      <c r="B33" s="68" t="s">
        <v>50</v>
      </c>
      <c r="C33" s="69">
        <v>8292.5</v>
      </c>
      <c r="D33" s="88">
        <v>6536</v>
      </c>
      <c r="E33" s="88">
        <f>1412.5+344</f>
        <v>1756.5</v>
      </c>
      <c r="F33" s="70"/>
      <c r="G33" s="69">
        <v>1412.5</v>
      </c>
      <c r="H33" s="70"/>
      <c r="I33" s="70"/>
      <c r="J33" s="69">
        <v>1412.5</v>
      </c>
      <c r="K33" s="69">
        <v>1412.5</v>
      </c>
      <c r="L33" s="70">
        <f>K33/(C33+F33)*100</f>
        <v>17.033463973470003</v>
      </c>
      <c r="M33" s="71" t="s">
        <v>68</v>
      </c>
      <c r="P33" s="42"/>
    </row>
    <row r="34" spans="1:21" s="28" customFormat="1" ht="13.5" customHeight="1" x14ac:dyDescent="0.25">
      <c r="A34" s="103"/>
      <c r="B34" s="60" t="s">
        <v>22</v>
      </c>
      <c r="C34" s="59">
        <f>SUM(C31:C33)</f>
        <v>21112.7</v>
      </c>
      <c r="D34" s="59">
        <f t="shared" ref="D34:K34" si="8">SUM(D31:D33)</f>
        <v>16701.400000000001</v>
      </c>
      <c r="E34" s="59">
        <f t="shared" si="8"/>
        <v>4411.3</v>
      </c>
      <c r="F34" s="59">
        <f t="shared" si="8"/>
        <v>0</v>
      </c>
      <c r="G34" s="59">
        <f t="shared" si="8"/>
        <v>3532.2</v>
      </c>
      <c r="H34" s="59">
        <f t="shared" si="8"/>
        <v>0</v>
      </c>
      <c r="I34" s="59">
        <f t="shared" si="8"/>
        <v>0</v>
      </c>
      <c r="J34" s="59">
        <f t="shared" si="8"/>
        <v>3532.2</v>
      </c>
      <c r="K34" s="59">
        <f t="shared" si="8"/>
        <v>3532.2</v>
      </c>
      <c r="L34" s="45">
        <f>K34/(C34+F34)*100</f>
        <v>16.730214515433836</v>
      </c>
      <c r="M34" s="44"/>
      <c r="P34" s="42"/>
    </row>
    <row r="35" spans="1:21" s="28" customFormat="1" ht="13.5" customHeight="1" x14ac:dyDescent="0.25">
      <c r="A35" s="104" t="s">
        <v>56</v>
      </c>
      <c r="B35" s="108" t="s">
        <v>52</v>
      </c>
      <c r="C35" s="109"/>
      <c r="D35" s="109"/>
      <c r="E35" s="109"/>
      <c r="F35" s="109"/>
      <c r="G35" s="110"/>
      <c r="H35" s="47"/>
      <c r="I35" s="48"/>
      <c r="J35" s="49"/>
      <c r="K35" s="49"/>
      <c r="L35" s="49"/>
      <c r="M35" s="50"/>
      <c r="N35" s="53"/>
      <c r="O35" s="53"/>
      <c r="P35" s="53"/>
      <c r="Q35" s="53"/>
      <c r="R35" s="53"/>
      <c r="S35" s="53"/>
      <c r="T35" s="53"/>
      <c r="U35" s="54"/>
    </row>
    <row r="36" spans="1:21" s="52" customFormat="1" ht="33.75" customHeight="1" x14ac:dyDescent="0.25">
      <c r="A36" s="105" t="s">
        <v>57</v>
      </c>
      <c r="B36" s="51" t="s">
        <v>53</v>
      </c>
      <c r="C36" s="88">
        <f>SUM(D36+E36)</f>
        <v>9985.2999999999993</v>
      </c>
      <c r="D36" s="88">
        <v>0</v>
      </c>
      <c r="E36" s="88">
        <v>9985.2999999999993</v>
      </c>
      <c r="F36" s="66">
        <v>0</v>
      </c>
      <c r="G36" s="66">
        <f>H36+I36+J36</f>
        <v>9985.2999999999993</v>
      </c>
      <c r="H36" s="67">
        <v>0</v>
      </c>
      <c r="I36" s="66">
        <v>0</v>
      </c>
      <c r="J36" s="32">
        <v>9985.2999999999993</v>
      </c>
      <c r="K36" s="32">
        <v>9985.2999999999993</v>
      </c>
      <c r="L36" s="66">
        <f>K36/(C36+F36)*100</f>
        <v>100</v>
      </c>
      <c r="M36" s="57" t="s">
        <v>69</v>
      </c>
      <c r="N36" s="55"/>
      <c r="O36" s="55"/>
      <c r="P36" s="55"/>
      <c r="Q36" s="55"/>
      <c r="R36" s="55"/>
      <c r="S36" s="55"/>
      <c r="T36" s="55"/>
      <c r="U36" s="56"/>
    </row>
    <row r="37" spans="1:21" s="65" customFormat="1" ht="13.5" customHeight="1" x14ac:dyDescent="0.25">
      <c r="A37" s="61"/>
      <c r="B37" s="62" t="s">
        <v>22</v>
      </c>
      <c r="C37" s="89">
        <f>SUM(C36)</f>
        <v>9985.2999999999993</v>
      </c>
      <c r="D37" s="89">
        <f>SUM(D36)</f>
        <v>0</v>
      </c>
      <c r="E37" s="89">
        <f>SUM(E36:E36)</f>
        <v>9985.2999999999993</v>
      </c>
      <c r="F37" s="75">
        <v>0</v>
      </c>
      <c r="G37" s="89">
        <f>H37+I37+J37</f>
        <v>9985.2999999999993</v>
      </c>
      <c r="H37" s="106">
        <v>0</v>
      </c>
      <c r="I37" s="107">
        <v>0</v>
      </c>
      <c r="J37" s="107">
        <f>SUM(J36:J36)</f>
        <v>9985.2999999999993</v>
      </c>
      <c r="K37" s="107">
        <f>SUM(K36:K36)</f>
        <v>9985.2999999999993</v>
      </c>
      <c r="L37" s="107">
        <f>K37/(C37+F37)*100</f>
        <v>100</v>
      </c>
      <c r="M37" s="63"/>
      <c r="N37" s="58"/>
      <c r="O37" s="58"/>
      <c r="P37" s="64"/>
      <c r="Q37" s="64"/>
      <c r="R37" s="64"/>
      <c r="S37" s="58"/>
      <c r="T37" s="58"/>
      <c r="U37" s="58"/>
    </row>
    <row r="38" spans="1:21" s="43" customFormat="1" ht="14.25" customHeight="1" x14ac:dyDescent="0.25">
      <c r="A38" s="33"/>
      <c r="B38" s="18" t="s">
        <v>34</v>
      </c>
      <c r="C38" s="20">
        <f>C15+C19+C24+C28+C34+C37</f>
        <v>588514.80000000005</v>
      </c>
      <c r="D38" s="20">
        <f>D15+D19+D24+D28+D34+D37</f>
        <v>497497.70000000013</v>
      </c>
      <c r="E38" s="20">
        <f>E15+E19+E24+E28+E34+E37</f>
        <v>91017.1</v>
      </c>
      <c r="F38" s="76">
        <v>0</v>
      </c>
      <c r="G38" s="76">
        <f>G15+G19+G24+G28+G34+G37</f>
        <v>77748.768000000011</v>
      </c>
      <c r="H38" s="76">
        <f>SUM(H15+H19+H24+H28+H34+H37)</f>
        <v>0</v>
      </c>
      <c r="I38" s="76">
        <f>I15+I19+I24+I28+I34+I37</f>
        <v>47029.824999999997</v>
      </c>
      <c r="J38" s="76">
        <f>J15+J19+J24+J28+J34+J37</f>
        <v>30718.942999999999</v>
      </c>
      <c r="K38" s="76">
        <f>K15+K19+K24+K28+K34+K37</f>
        <v>77748.7</v>
      </c>
      <c r="L38" s="20">
        <f t="shared" si="7"/>
        <v>13.21100166045102</v>
      </c>
      <c r="M38" s="19"/>
    </row>
    <row r="39" spans="1:21" s="7" customFormat="1" x14ac:dyDescent="0.25">
      <c r="C39" s="8"/>
      <c r="D39" s="34">
        <v>4</v>
      </c>
      <c r="E39" s="12">
        <v>21178.449089999998</v>
      </c>
      <c r="F39" s="12"/>
      <c r="G39" s="13"/>
      <c r="H39" s="13"/>
      <c r="I39" s="13">
        <v>33102.812140000002</v>
      </c>
      <c r="J39" s="13">
        <v>10102.64313</v>
      </c>
      <c r="K39" s="13"/>
    </row>
    <row r="40" spans="1:21" x14ac:dyDescent="0.25">
      <c r="C40" s="3"/>
      <c r="D40" s="14">
        <v>44440</v>
      </c>
      <c r="E40" s="14">
        <f>E39-E38</f>
        <v>-69838.650910000011</v>
      </c>
      <c r="F40" s="15"/>
      <c r="G40" s="16"/>
      <c r="H40" s="17"/>
      <c r="I40" s="14">
        <f>I39-I38</f>
        <v>-13927.012859999995</v>
      </c>
      <c r="J40" s="14">
        <f>J39-J38</f>
        <v>-20616.299869999999</v>
      </c>
      <c r="K40" s="16"/>
    </row>
    <row r="41" spans="1:21" x14ac:dyDescent="0.25">
      <c r="C41" s="35"/>
      <c r="D41" s="9"/>
      <c r="E41" s="10"/>
      <c r="J41" s="11"/>
    </row>
    <row r="42" spans="1:21" x14ac:dyDescent="0.25">
      <c r="B42" s="11"/>
      <c r="C42" s="9"/>
      <c r="D42" s="9"/>
      <c r="E42" s="9"/>
    </row>
  </sheetData>
  <mergeCells count="21">
    <mergeCell ref="A1:M1"/>
    <mergeCell ref="A2:M2"/>
    <mergeCell ref="A3:M3"/>
    <mergeCell ref="A4:M4"/>
    <mergeCell ref="F5:F6"/>
    <mergeCell ref="G5:J5"/>
    <mergeCell ref="K5:K6"/>
    <mergeCell ref="B5:B6"/>
    <mergeCell ref="A5:A6"/>
    <mergeCell ref="C5:E5"/>
    <mergeCell ref="L5:L6"/>
    <mergeCell ref="M5:M6"/>
    <mergeCell ref="B35:G35"/>
    <mergeCell ref="B20:M20"/>
    <mergeCell ref="B8:M8"/>
    <mergeCell ref="B21:M21"/>
    <mergeCell ref="B16:L16"/>
    <mergeCell ref="B29:M29"/>
    <mergeCell ref="B30:M30"/>
    <mergeCell ref="B25:M25"/>
    <mergeCell ref="B26:M26"/>
  </mergeCells>
  <phoneticPr fontId="5" type="noConversion"/>
  <pageMargins left="0.19685039370078741" right="0" top="0" bottom="0" header="0" footer="0"/>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2021</vt:lpstr>
      <vt:lpstr>'2021'!Заголовки_для_печати</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
  <dcterms:created xsi:type="dcterms:W3CDTF">2006-09-16T00:00:00Z</dcterms:created>
  <dcterms:modified xsi:type="dcterms:W3CDTF">2021-10-18T05:20:24Z</dcterms:modified>
</cp:coreProperties>
</file>