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30" yWindow="60" windowWidth="14805" windowHeight="9105"/>
  </bookViews>
  <sheets>
    <sheet name="2018" sheetId="5" r:id="rId1"/>
  </sheets>
  <definedNames>
    <definedName name="_xlnm.Print_Titles" localSheetId="0">'2018'!$5:$6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5"/>
  <c r="L32"/>
  <c r="L31"/>
  <c r="L28"/>
  <c r="L27"/>
  <c r="L24"/>
  <c r="L23"/>
  <c r="L21"/>
  <c r="L20"/>
  <c r="L18"/>
  <c r="L17"/>
  <c r="L15"/>
  <c r="D33"/>
  <c r="E33"/>
  <c r="L14" l="1"/>
  <c r="L9"/>
  <c r="L10"/>
  <c r="G31"/>
  <c r="G27"/>
  <c r="G23"/>
  <c r="G20"/>
  <c r="G17"/>
  <c r="G10"/>
  <c r="G11"/>
  <c r="G12"/>
  <c r="G13"/>
  <c r="G14"/>
  <c r="G9"/>
  <c r="C31"/>
  <c r="C27"/>
  <c r="C23"/>
  <c r="C20"/>
  <c r="C17"/>
  <c r="C15"/>
  <c r="C11"/>
  <c r="C12"/>
  <c r="C13"/>
  <c r="C14"/>
  <c r="C10"/>
  <c r="C9"/>
  <c r="J18" l="1"/>
  <c r="G18"/>
  <c r="E15"/>
  <c r="C24"/>
  <c r="J21" l="1"/>
  <c r="G21"/>
  <c r="D21"/>
  <c r="E21"/>
  <c r="C21"/>
  <c r="K24"/>
  <c r="J24"/>
  <c r="I24"/>
  <c r="H24"/>
  <c r="G24"/>
  <c r="F24"/>
  <c r="E24"/>
  <c r="D24"/>
  <c r="J15"/>
  <c r="I15"/>
  <c r="H15"/>
  <c r="F15"/>
  <c r="D15"/>
  <c r="G15" l="1"/>
  <c r="J33"/>
  <c r="K28"/>
  <c r="J28"/>
  <c r="I28"/>
  <c r="H28"/>
  <c r="G28"/>
  <c r="F28"/>
  <c r="E28"/>
  <c r="D28"/>
  <c r="C28"/>
  <c r="K20" l="1"/>
  <c r="K21" s="1"/>
  <c r="K17"/>
  <c r="K18" s="1"/>
  <c r="K11"/>
  <c r="K9"/>
  <c r="K15" l="1"/>
  <c r="K33" s="1"/>
  <c r="L12"/>
  <c r="L13"/>
  <c r="L11"/>
  <c r="E18"/>
  <c r="C18"/>
  <c r="D32"/>
  <c r="E32"/>
  <c r="E35"/>
  <c r="F32"/>
  <c r="H32"/>
  <c r="I32"/>
  <c r="I33" s="1"/>
  <c r="I35" s="1"/>
  <c r="J32"/>
  <c r="K32"/>
  <c r="G32"/>
  <c r="G33" s="1"/>
  <c r="C32"/>
  <c r="J35"/>
  <c r="C33" l="1"/>
</calcChain>
</file>

<file path=xl/sharedStrings.xml><?xml version="1.0" encoding="utf-8"?>
<sst xmlns="http://schemas.openxmlformats.org/spreadsheetml/2006/main" count="71" uniqueCount="66">
  <si>
    <t>Отчет о ходе строительства и приобретения объектов</t>
  </si>
  <si>
    <t>включенных в перечень строек и объектов на текущий год и плановый период</t>
  </si>
  <si>
    <t>Наименование объекта</t>
  </si>
  <si>
    <t xml:space="preserve">Капитальные вложения на текущий год
(тыс.руб.)
</t>
  </si>
  <si>
    <t>Остаток межбюджетных трансфертов прошлых лет, подлежащие передаче в бюджет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</si>
  <si>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</si>
  <si>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</si>
  <si>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</si>
  <si>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ВСЕГО</t>
  </si>
  <si>
    <t>из бюджета автономного округа</t>
  </si>
  <si>
    <t>из бюджета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</si>
  <si>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</si>
  <si>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</si>
  <si>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</si>
  <si>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1.</t>
  </si>
  <si>
    <t>1.1.</t>
  </si>
  <si>
    <t>Образовательно-культурный комплекс в д. Хулимсунт, Березовского района</t>
  </si>
  <si>
    <t>1.2.</t>
  </si>
  <si>
    <t>Детский сад на 60 мест в с. Саранпауль Березовского района</t>
  </si>
  <si>
    <t>Средняя общеобразовательная школа в п. Приполярный Березовского района</t>
  </si>
  <si>
    <t>1.4.</t>
  </si>
  <si>
    <t>Реконструкция здания поселковой больницы под детский сад на 40 мест в с. Няксимволь Березовского района</t>
  </si>
  <si>
    <t>1.5.</t>
  </si>
  <si>
    <t>1.6.</t>
  </si>
  <si>
    <t>Итого по программе:</t>
  </si>
  <si>
    <t>2.</t>
  </si>
  <si>
    <t>Муниципальная программа «Развитие жилищной сферы в Березовском районе»</t>
  </si>
  <si>
    <t>Инженерные сети (кадастровые работы)</t>
  </si>
  <si>
    <t>3.</t>
  </si>
  <si>
    <t>Муниципальная программа «Развитие физической культуры, спорта, туризма и молодежной политики в Березовском районе»</t>
  </si>
  <si>
    <t>3.1.</t>
  </si>
  <si>
    <t>Физкультурно-оздоровительный плавательный бассейн в гп. Игрим</t>
  </si>
  <si>
    <t>4.</t>
  </si>
  <si>
    <t>Подпрограмма "Содействие развитию жилищного строительства"</t>
  </si>
  <si>
    <t>4.1.</t>
  </si>
  <si>
    <t xml:space="preserve">Приобретение жилых помещений </t>
  </si>
  <si>
    <t>5.</t>
  </si>
  <si>
    <t>Подпрограмма "Преодоление социальной исключенности"</t>
  </si>
  <si>
    <t>5.1.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</si>
  <si>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</si>
  <si>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6.1.</t>
  </si>
  <si>
    <t>ВСЕГО:</t>
  </si>
  <si>
    <t>Образовательно-культурный комплекс в п. Теги</t>
  </si>
  <si>
    <t>Детский сад, пгт.Игрим</t>
  </si>
  <si>
    <t>2.1.</t>
  </si>
  <si>
    <t xml:space="preserve">Автодорога ул. Воеводсткая, гп. Березово </t>
  </si>
  <si>
    <t>Итого:</t>
  </si>
  <si>
    <t>6.</t>
  </si>
  <si>
    <t>Муниципальная программа "Развитие образования в Березовском районе"</t>
  </si>
  <si>
    <t>Муниципальная программа "Социальная поддержка жителей Березовского района"</t>
  </si>
  <si>
    <t>Профинансировано МО в 2019 году  (кассовые расходы) за счёт:</t>
  </si>
  <si>
    <t>на 31.12.2019 года</t>
  </si>
  <si>
    <t>Заключен МК № 73/15 от 23.10.2015 с ООО Радужный, срок выполнения работ 20.12.16 г.  в соответствии с Решениями Арбитражного суда ХМАО сроки по МК пролевались три раза, окончательный срок 25.12.2019 года. Подрядчик повторно обратился в Арбитражный суд с исковым заявлением о внесении изменений в контракт в части продления сроков строительства. Готовность объекта - 77%, , на отчетную дату наблюдается значительное  отставание производства работ подрядной организацией от утвержденного календарного плана. 21.08.2019 года откорректированный проект получил положительное заключение экспертизы о достоверности сметной стоимости № 86-1-0529-19, стоимость инвестиционного проекта составила 602 773,75 тыс. руб.</t>
  </si>
  <si>
    <t>Распоряжением  администрации Березовского района № 255-р от 16 мая 2018 г.  объект переведен на консервацию. Заключен муниципальный контракт № 8/18 от 21.05.2018 г. с  ООО «Уралгипроторф», г.Екатеринбург на проведение работ по корректировке проектно-сметной документации. Работы по корректировке проектно-сметной документации выполнены, завершение строительства объекта планируется в 2020 году, ориентировочная стоимость завершения строительства составит 26 175,6 тыс. руб.</t>
  </si>
  <si>
    <t>19.11.2019 года объявлен аукцион № 0187300012419000385 на выполнение корректировки ПСД, заключен МК № 60/19 от 16.12.2019 с ООО ПГ "Урал" цена МК-2 986 118,00 руб., срок исполнения 02.11.2020 года.</t>
  </si>
  <si>
    <t>Готовится документация для ввода объектов в эксплуатацию.</t>
  </si>
  <si>
    <t>24.06.2019 года проведен аукцион в электронной фоме, заключен муниципальный контракт № 28/19 от 11.07.19  с ООО "Архи+", г. Воронеж, цена контракта 3 105,4 тыс. руб., срок исполнения по контракту 25.12.2019 года. Работы по МК выполнены.</t>
  </si>
  <si>
    <t>Проведен аукцион на реконструкцию объекта, заключен муниципальный контракт № 24/19 от 17.06.2019 с ООО  "ЮграРегион Сервис", срок окончания работ - 25.11.2020 года. Наружные сети ТВС - 100%, отопление - 80%, внутренние сети эо. снабж. - 65%, утепление чердачного перекрытия и утепление стен фундамента по всему периметру здания - 100%, замена отмостки по всему периметру здания - 100%, демонтаж внутренней отделки - 100%, устройство перегородок и дверных проемов с устройством перемычек - 100%, устройство стяжки пола - 33% - в подвальных помещениях, устройство теплового пункта - 100%. Общий процент готовности - 20%.</t>
  </si>
  <si>
    <t xml:space="preserve">Для переселения граждан из аварийного жилищного фонда:
- приобретено 3 жилых помещения на общую сумму 8 975,7 тыс. руб. (в том числе средства АО – 8 706,4 тыс. руб., средства МО – 269,3 тыс. руб.).
- заключено 2 муниципальных контракта участия в долевом строительстве на общую сумму 60 856,7 тыс. руб. (в том числе средства АО – 59 031,0 тыс. руб., средства МО – 1 825,7 тыс. руб.).
По заключенным 4 муниципальным контрактам участия в долевом строительстве в пгт. Игрим (в том числе по 2 муниципальным контрактам заключенным в 2018 году), оформлены в муниципальную собственность  45 квартир и произведена оплата в размере 84 962,7 тыс. руб. (в том числе средства АО – 82 413,8 тыс. руб., средства МО – 2 548,9 тыс. руб.). для обеспечения жильем граждан, состоящих на учете и формирования маневренного фонда приобретено 8 жилых помещений на общую сумму 28 179,8 тыс. руб. (в том числе средства АО - 27 334,4 тыс. руб., средства МО - 845,4 тыс. руб.).  3 проведенных аукциона признаны не состоявшимися, так как ни подана ни одна заявка, в связи с чем средства не освоены в размере 6 383,0 тыс руб. (в том числе средства АО - 6 191,5 тыс. руб., средства МО - 191,5 тыс. руб.)
</t>
  </si>
  <si>
    <t>Объект введен в эксплуатацию, разрешение на ввод от 05.12.2019 № 86-ru86501303-06-2019.  Исполнение 99,6 процентов.                                                                                                                                                                               Заключены и исполнены муниципальные контракты:                                                                                                                                1. Муниципальный контракт от 22.07.2019 г. №0187300012419000150 на поставку мебели, сумма 1456,52 
2. Муниципальный  контракт от 23.07.2019 г. №0187300012419000151 на поставку мебели, сумма 354,66 
3. Муниципальный контракт от 22.07.2019 г. №0187300012419000152-2 на поставку металлической мебели, сумма 657,84 
4. Муниципальный контракт от 22.07.2019 г. №0187300012419000153 на поставку сейфов, сумма 70,31 
5. Муниципальный контракт от 29.07.2019 г. №0187300012419000168 на поставку игровой мебели, сумма 150,09 
6. Муниципальный контракт от 29.07.2019 г. №0187300012419000169 на поставку спортивного оборудования и инвентаря, сумма 180,74 
7. Муниципальный контракт от 02.08.2019 г.  №0187300012419000173 на поставку технологического оборудования, сумма 595,68 
8. Муниципальный контракт от 02.08.2019 г. №0187300012419000175 на поставку холодильного оборудования, сумма 31,91 
9. Муниципальный контракт от 05.08.2019 г. №0187300012419000176 на поставку оборудования для прачечной, сумма 1548,84                                                      10. Муниципальный контракт от 05.08.2019 г. №0187300012419000177 на поставку технологического оборудования, сумма 524,26 
11. Муниципальный контракт от 05.08.2019 г. №0187300012419000183 на поставку технологического оборудования, сумма 129,62 
12. Муниципальный контракт от 12.08.2019 г. №0187300012419000174-2 на поставку холодильного оборудования, сумма 646,19 
13. Муниципальный контракт от 09.09.2019 г. №0187300012419000230 на поставку бытовых электроприборов, сумма 108,04 
14. Муниципальный контракт от 23.09.2019 г. №0187300012419000287 на поставку облучателя и рециркулятора, сумма 34,12 
15. Муниципальный контракт от 26.09.2019 г. №0187300012419000269 на поставку бытовых электроприборов, сумма 43,02 
16. Муниципальный контракт от 26.09.2019 г. №0187300012419000283/2 на поставку лампы инфракрасной, сумма 7,96 
17. Муниципальный контракт от 01.10.2019 г. №0187300012419000286 на поставку комплекта звукового оборудования, сумма 108,63 
18. Муниципальный контракт от 04.10.2019 г. №0187300012419000291/2 на поставку компьютерного оборудования, сумма 104,91 
Исполнение на уровне 80,6 процентов к капитальным вложениям обеспечено в связи с исключением  медицинского оборудования для нового здания детского сада из перечня основного оборудования и отменой электронного аукциона в октябре 2019 года.</t>
  </si>
  <si>
    <t>25.07.2019 года состоялся повторный аукцион № 0187300012419000160 на выполнение проектно-изыскательских работ, Подрядчик - ООО "Дивес Деволопмент", МК № 36/19 от  05.08.2019, цена МК - 5 347,86 тыс. руб., срок выполнения - 31.02.2020, выполнены изыскательские работы.</t>
  </si>
  <si>
    <t>1.3.</t>
  </si>
  <si>
    <t>Муниципальная программа "Современная транспортаня система Березовского района"</t>
  </si>
  <si>
    <t>Объявлен аукцион № 0187300012418000268 , заключен муниципальный контракт № 25/18 от 30.10.2018 г. с ООО «СибГеоПрофи», г.Тюмень на выполнение проектно-изыскательских работ по объекту. Цена контракта – 2 656 929,47  рублей, срок исполнения – 25 июня 2019 г. Работы по МК выполнены, в связи с невозможностью Подрядчика выполнить в рамках контракта работы по межеванию земельного участка и постановки на кадастровый учет, МК расторгли на сумму 96,1 тыс. 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</si>
  <si>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Проведено 15 электронных аукционов по приобретению жилых помещений, в том числе: в пгт.Игрим – 9, пгт. Березово – 6, по результатам которых заключено заключено 9 муниципальных контрактов, из них 6 по п.Игрим, 3 по п. Березово, общая сумма заключенных контрактов 12 714,9 тыс. руб. Оплата произведена в отчетном периоде. Все дети-сироты и лица из числа данной категории граждан 100% обеспечены жилыми помещениями в 2019 году. В связи со снижением  начальной максимальной цены контракта по результатам аукционных процедур экономия средств составила 657,2 тыс. руб. Остатки средств возвращены в бюджет АО до 31.12.2019
.
</t>
  </si>
  <si>
    <t>Муниципальная программа "Развитие жилищной сферы в Березовском районе»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</si>
</sst>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_ ;\-#,##0.00\ "/>
  </numFmts>
  <fonts count="20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sz val="9"/>
      <name val="Times New Roman Cyr"/>
      <family val="1"/>
      <charset val="204"/>
    </font>
    <font>
      <sz val="9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/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4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164" fontId="12" fillId="2" borderId="0" xfId="0" applyNumberFormat="1" applyFont="1" applyFill="1"/>
    <xf numFmtId="164" fontId="2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left" vertical="center" wrapText="1" shrinkToFit="1"/>
    </xf>
    <xf numFmtId="4" fontId="12" fillId="2" borderId="0" xfId="0" applyNumberFormat="1" applyFont="1" applyFill="1" applyAlignment="1">
      <alignment horizontal="right" vertical="center"/>
    </xf>
    <xf numFmtId="4" fontId="1" fillId="2" borderId="0" xfId="0" applyNumberFormat="1" applyFont="1" applyFill="1" applyAlignment="1">
      <alignment horizontal="right"/>
    </xf>
    <xf numFmtId="16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 wrapText="1" shrinkToFit="1"/>
    </xf>
    <xf numFmtId="164" fontId="4" fillId="0" borderId="5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 wrapText="1"/>
    </xf>
    <xf numFmtId="164" fontId="1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13" fillId="0" borderId="5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164" fontId="13" fillId="0" borderId="5" xfId="0" applyNumberFormat="1" applyFont="1" applyFill="1" applyBorder="1" applyAlignment="1">
      <alignment horizontal="left" vertical="center" wrapText="1"/>
    </xf>
    <xf numFmtId="164" fontId="13" fillId="0" borderId="6" xfId="0" applyNumberFormat="1" applyFont="1" applyFill="1" applyBorder="1" applyAlignment="1">
      <alignment horizontal="left"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topLeftCell="A20" zoomScale="90" zoomScaleNormal="90" workbookViewId="0">
      <selection activeCell="J33" sqref="J33"/>
    </sheetView>
  </sheetViews>
  <sheetFormatPr defaultColWidth="8.85546875" defaultRowHeight="15"/>
  <cols>
    <col min="1" max="1" width="6.140625" style="1" customWidth="1"/>
    <col min="2" max="2" width="26.28515625" style="1" customWidth="1"/>
    <col min="3" max="3" width="10" style="2" customWidth="1"/>
    <col min="4" max="4" width="10.85546875" style="2" customWidth="1"/>
    <col min="5" max="5" width="9.85546875" style="2" customWidth="1"/>
    <col min="6" max="6" width="11.140625" style="9" customWidth="1"/>
    <col min="7" max="8" width="10.140625" style="1" customWidth="1"/>
    <col min="9" max="10" width="10.5703125" style="1" customWidth="1"/>
    <col min="11" max="11" width="13.140625" style="1" customWidth="1"/>
    <col min="12" max="12" width="11.42578125" style="1" customWidth="1"/>
    <col min="13" max="13" width="88.710937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6.5" hidden="1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7.4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63.6" customHeight="1">
      <c r="A5" s="84">
        <v>3</v>
      </c>
      <c r="B5" s="83" t="s">
        <v>2</v>
      </c>
      <c r="C5" s="83" t="s">
        <v>3</v>
      </c>
      <c r="D5" s="83"/>
      <c r="E5" s="83"/>
      <c r="F5" s="72" t="s">
        <v>4</v>
      </c>
      <c r="G5" s="80" t="s">
        <v>50</v>
      </c>
      <c r="H5" s="80"/>
      <c r="I5" s="80"/>
      <c r="J5" s="80"/>
      <c r="K5" s="81" t="s">
        <v>5</v>
      </c>
      <c r="L5" s="81" t="s">
        <v>6</v>
      </c>
      <c r="M5" s="72" t="s">
        <v>7</v>
      </c>
    </row>
    <row r="6" spans="1:13" ht="90.75" customHeight="1">
      <c r="A6" s="84"/>
      <c r="B6" s="83"/>
      <c r="C6" s="38" t="s">
        <v>8</v>
      </c>
      <c r="D6" s="4" t="s">
        <v>9</v>
      </c>
      <c r="E6" s="4" t="s">
        <v>10</v>
      </c>
      <c r="F6" s="73"/>
      <c r="G6" s="38" t="s">
        <v>8</v>
      </c>
      <c r="H6" s="37" t="s">
        <v>11</v>
      </c>
      <c r="I6" s="37" t="s">
        <v>12</v>
      </c>
      <c r="J6" s="37" t="s">
        <v>13</v>
      </c>
      <c r="K6" s="82"/>
      <c r="L6" s="82"/>
      <c r="M6" s="73"/>
    </row>
    <row r="7" spans="1:13" ht="17.45" customHeight="1">
      <c r="A7" s="30">
        <v>1</v>
      </c>
      <c r="B7" s="29">
        <v>2</v>
      </c>
      <c r="C7" s="30">
        <v>3</v>
      </c>
      <c r="D7" s="4">
        <v>4</v>
      </c>
      <c r="E7" s="4">
        <v>5</v>
      </c>
      <c r="F7" s="26">
        <v>6</v>
      </c>
      <c r="G7" s="30">
        <v>7</v>
      </c>
      <c r="H7" s="27">
        <v>8</v>
      </c>
      <c r="I7" s="27">
        <v>9</v>
      </c>
      <c r="J7" s="27">
        <v>10</v>
      </c>
      <c r="K7" s="28">
        <v>11</v>
      </c>
      <c r="L7" s="28">
        <v>12</v>
      </c>
      <c r="M7" s="26">
        <v>13</v>
      </c>
    </row>
    <row r="8" spans="1:13" s="6" customFormat="1" ht="15.75" customHeight="1">
      <c r="A8" s="5" t="s">
        <v>14</v>
      </c>
      <c r="B8" s="74" t="s">
        <v>48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s="6" customFormat="1" ht="84.75" customHeight="1">
      <c r="A9" s="22" t="s">
        <v>15</v>
      </c>
      <c r="B9" s="49" t="s">
        <v>16</v>
      </c>
      <c r="C9" s="40">
        <f>D9+E9</f>
        <v>169206.3</v>
      </c>
      <c r="D9" s="51">
        <v>151790</v>
      </c>
      <c r="E9" s="40">
        <v>17416.3</v>
      </c>
      <c r="F9" s="40">
        <v>0</v>
      </c>
      <c r="G9" s="51">
        <f>H9+I9+J9</f>
        <v>8132.2000000000007</v>
      </c>
      <c r="H9" s="51">
        <v>0</v>
      </c>
      <c r="I9" s="51">
        <v>6823.3</v>
      </c>
      <c r="J9" s="51">
        <v>1308.9000000000001</v>
      </c>
      <c r="K9" s="51">
        <f t="shared" ref="K9" si="0">G9</f>
        <v>8132.2000000000007</v>
      </c>
      <c r="L9" s="39">
        <f>K9/(C9+F9)*100</f>
        <v>4.8060858254095749</v>
      </c>
      <c r="M9" s="18" t="s">
        <v>52</v>
      </c>
    </row>
    <row r="10" spans="1:13" s="6" customFormat="1" ht="409.5" customHeight="1">
      <c r="A10" s="22" t="s">
        <v>17</v>
      </c>
      <c r="B10" s="41" t="s">
        <v>18</v>
      </c>
      <c r="C10" s="40">
        <f t="shared" ref="C10:C17" si="1">D10+E10</f>
        <v>78451.5</v>
      </c>
      <c r="D10" s="51">
        <v>70142.899999999994</v>
      </c>
      <c r="E10" s="40">
        <v>8308.6</v>
      </c>
      <c r="F10" s="40">
        <v>0</v>
      </c>
      <c r="G10" s="51">
        <f t="shared" ref="G10:G17" si="2">H10+I10+J10</f>
        <v>76610.100000000006</v>
      </c>
      <c r="H10" s="51">
        <v>0</v>
      </c>
      <c r="I10" s="51">
        <v>68485.600000000006</v>
      </c>
      <c r="J10" s="51">
        <v>8124.5</v>
      </c>
      <c r="K10" s="51">
        <v>76610.100000000006</v>
      </c>
      <c r="L10" s="39">
        <f t="shared" ref="L10:L24" si="3">K10/(C10+F10)*100</f>
        <v>97.652817345748659</v>
      </c>
      <c r="M10" s="55" t="s">
        <v>59</v>
      </c>
    </row>
    <row r="11" spans="1:13" s="7" customFormat="1" ht="39.75" customHeight="1">
      <c r="A11" s="22" t="s">
        <v>61</v>
      </c>
      <c r="B11" s="41" t="s">
        <v>19</v>
      </c>
      <c r="C11" s="40">
        <f t="shared" si="1"/>
        <v>5357.5</v>
      </c>
      <c r="D11" s="40">
        <v>4813.1000000000004</v>
      </c>
      <c r="E11" s="40">
        <v>544.4</v>
      </c>
      <c r="F11" s="40">
        <v>0</v>
      </c>
      <c r="G11" s="51">
        <f t="shared" si="2"/>
        <v>1564.6999999999998</v>
      </c>
      <c r="H11" s="51">
        <v>0</v>
      </c>
      <c r="I11" s="51">
        <v>1399.6</v>
      </c>
      <c r="J11" s="51">
        <v>165.1</v>
      </c>
      <c r="K11" s="51">
        <f t="shared" ref="K11" si="4">G11</f>
        <v>1564.6999999999998</v>
      </c>
      <c r="L11" s="51">
        <f t="shared" si="3"/>
        <v>29.205786280914602</v>
      </c>
      <c r="M11" s="55" t="s">
        <v>60</v>
      </c>
    </row>
    <row r="12" spans="1:13" s="7" customFormat="1" ht="76.5" customHeight="1">
      <c r="A12" s="22" t="s">
        <v>20</v>
      </c>
      <c r="B12" s="41" t="s">
        <v>21</v>
      </c>
      <c r="C12" s="40">
        <f t="shared" si="1"/>
        <v>32419.599999999999</v>
      </c>
      <c r="D12" s="40">
        <v>29177.599999999999</v>
      </c>
      <c r="E12" s="40">
        <v>3242</v>
      </c>
      <c r="F12" s="40">
        <v>0</v>
      </c>
      <c r="G12" s="51">
        <f t="shared" si="2"/>
        <v>28263.5</v>
      </c>
      <c r="H12" s="51">
        <v>0</v>
      </c>
      <c r="I12" s="51">
        <v>25437.200000000001</v>
      </c>
      <c r="J12" s="51">
        <v>2826.3</v>
      </c>
      <c r="K12" s="51">
        <v>28263.599999999999</v>
      </c>
      <c r="L12" s="51">
        <f t="shared" si="3"/>
        <v>87.180594455206105</v>
      </c>
      <c r="M12" s="55" t="s">
        <v>57</v>
      </c>
    </row>
    <row r="13" spans="1:13" s="7" customFormat="1" ht="63" customHeight="1">
      <c r="A13" s="48" t="s">
        <v>22</v>
      </c>
      <c r="B13" s="41" t="s">
        <v>42</v>
      </c>
      <c r="C13" s="40">
        <f t="shared" si="1"/>
        <v>2726.5</v>
      </c>
      <c r="D13" s="40">
        <v>0</v>
      </c>
      <c r="E13" s="40">
        <v>2726.5</v>
      </c>
      <c r="F13" s="40">
        <v>0</v>
      </c>
      <c r="G13" s="51">
        <f t="shared" si="2"/>
        <v>2726.5</v>
      </c>
      <c r="H13" s="51">
        <v>0</v>
      </c>
      <c r="I13" s="51">
        <v>0</v>
      </c>
      <c r="J13" s="51">
        <v>2726.5</v>
      </c>
      <c r="K13" s="51">
        <v>2726.5</v>
      </c>
      <c r="L13" s="51">
        <f t="shared" si="3"/>
        <v>100</v>
      </c>
      <c r="M13" s="52" t="s">
        <v>53</v>
      </c>
    </row>
    <row r="14" spans="1:13" s="7" customFormat="1" ht="36.75" customHeight="1">
      <c r="A14" s="22" t="s">
        <v>23</v>
      </c>
      <c r="B14" s="41" t="s">
        <v>43</v>
      </c>
      <c r="C14" s="40">
        <f t="shared" si="1"/>
        <v>5032.1000000000004</v>
      </c>
      <c r="D14" s="40">
        <v>4500</v>
      </c>
      <c r="E14" s="40">
        <v>532.1</v>
      </c>
      <c r="F14" s="40">
        <v>0</v>
      </c>
      <c r="G14" s="51">
        <f t="shared" si="2"/>
        <v>32.1</v>
      </c>
      <c r="H14" s="51">
        <v>0</v>
      </c>
      <c r="I14" s="51">
        <v>0</v>
      </c>
      <c r="J14" s="51">
        <v>32.1</v>
      </c>
      <c r="K14" s="51">
        <v>32.1</v>
      </c>
      <c r="L14" s="51">
        <f t="shared" si="3"/>
        <v>0.63790465213330416</v>
      </c>
      <c r="M14" s="52" t="s">
        <v>54</v>
      </c>
    </row>
    <row r="15" spans="1:13" s="34" customFormat="1" ht="20.25" customHeight="1">
      <c r="A15" s="53"/>
      <c r="B15" s="60" t="s">
        <v>24</v>
      </c>
      <c r="C15" s="57">
        <f t="shared" si="1"/>
        <v>293193.5</v>
      </c>
      <c r="D15" s="57">
        <f t="shared" ref="D15:K15" si="5">SUM(D9:D14)</f>
        <v>260423.6</v>
      </c>
      <c r="E15" s="57">
        <f>SUM(E9:E14)</f>
        <v>32769.9</v>
      </c>
      <c r="F15" s="57">
        <f t="shared" si="5"/>
        <v>0</v>
      </c>
      <c r="G15" s="25">
        <f t="shared" si="2"/>
        <v>117329.1</v>
      </c>
      <c r="H15" s="57">
        <f t="shared" si="5"/>
        <v>0</v>
      </c>
      <c r="I15" s="57">
        <f t="shared" si="5"/>
        <v>102145.70000000001</v>
      </c>
      <c r="J15" s="57">
        <f t="shared" si="5"/>
        <v>15183.4</v>
      </c>
      <c r="K15" s="57">
        <f t="shared" si="5"/>
        <v>117329.20000000001</v>
      </c>
      <c r="L15" s="51">
        <f t="shared" si="3"/>
        <v>40.017667513092888</v>
      </c>
      <c r="M15" s="61"/>
    </row>
    <row r="16" spans="1:13" s="7" customFormat="1" ht="20.25" customHeight="1">
      <c r="A16" s="22" t="s">
        <v>25</v>
      </c>
      <c r="B16" s="69" t="s">
        <v>26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</row>
    <row r="17" spans="1:16" s="7" customFormat="1" ht="32.25" customHeight="1">
      <c r="A17" s="42" t="s">
        <v>44</v>
      </c>
      <c r="B17" s="56" t="s">
        <v>27</v>
      </c>
      <c r="C17" s="40">
        <f t="shared" si="1"/>
        <v>397.2</v>
      </c>
      <c r="D17" s="40">
        <v>0</v>
      </c>
      <c r="E17" s="40">
        <v>397.2</v>
      </c>
      <c r="F17" s="57">
        <v>0</v>
      </c>
      <c r="G17" s="51">
        <f t="shared" si="2"/>
        <v>397.2</v>
      </c>
      <c r="H17" s="40">
        <v>0</v>
      </c>
      <c r="I17" s="40">
        <v>0</v>
      </c>
      <c r="J17" s="40">
        <v>397.2</v>
      </c>
      <c r="K17" s="51">
        <f>G17</f>
        <v>397.2</v>
      </c>
      <c r="L17" s="51">
        <f t="shared" si="3"/>
        <v>100</v>
      </c>
      <c r="M17" s="52" t="s">
        <v>55</v>
      </c>
    </row>
    <row r="18" spans="1:16" s="34" customFormat="1" ht="20.25" customHeight="1">
      <c r="A18" s="53"/>
      <c r="B18" s="60" t="s">
        <v>24</v>
      </c>
      <c r="C18" s="57">
        <f>SUM(C17:C17)</f>
        <v>397.2</v>
      </c>
      <c r="D18" s="57">
        <v>0</v>
      </c>
      <c r="E18" s="57">
        <f>SUM(E17:E17)</f>
        <v>397.2</v>
      </c>
      <c r="F18" s="57">
        <v>0</v>
      </c>
      <c r="G18" s="57">
        <f>SUM(G17)</f>
        <v>397.2</v>
      </c>
      <c r="H18" s="57">
        <v>0</v>
      </c>
      <c r="I18" s="57">
        <v>0</v>
      </c>
      <c r="J18" s="57">
        <f>SUM(J17)</f>
        <v>397.2</v>
      </c>
      <c r="K18" s="57">
        <f>SUM(K17)</f>
        <v>397.2</v>
      </c>
      <c r="L18" s="51">
        <f t="shared" si="3"/>
        <v>100</v>
      </c>
      <c r="M18" s="24"/>
    </row>
    <row r="19" spans="1:16" s="7" customFormat="1" ht="20.25" customHeight="1">
      <c r="A19" s="22" t="s">
        <v>28</v>
      </c>
      <c r="B19" s="69" t="s">
        <v>29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</row>
    <row r="20" spans="1:16" s="7" customFormat="1" ht="45.75" customHeight="1">
      <c r="A20" s="42" t="s">
        <v>30</v>
      </c>
      <c r="B20" s="55" t="s">
        <v>31</v>
      </c>
      <c r="C20" s="40">
        <f t="shared" ref="C20" si="6">D20+E20</f>
        <v>3105.4</v>
      </c>
      <c r="D20" s="51">
        <v>0</v>
      </c>
      <c r="E20" s="51">
        <v>3105.4</v>
      </c>
      <c r="F20" s="51">
        <v>0</v>
      </c>
      <c r="G20" s="51">
        <f t="shared" ref="G20" si="7">H20+I20+J20</f>
        <v>3105.4</v>
      </c>
      <c r="H20" s="51">
        <v>0</v>
      </c>
      <c r="I20" s="51">
        <v>0</v>
      </c>
      <c r="J20" s="51">
        <v>3105.4</v>
      </c>
      <c r="K20" s="51">
        <f>G20</f>
        <v>3105.4</v>
      </c>
      <c r="L20" s="51">
        <f t="shared" si="3"/>
        <v>100</v>
      </c>
      <c r="M20" s="43" t="s">
        <v>56</v>
      </c>
    </row>
    <row r="21" spans="1:16" s="34" customFormat="1" ht="20.25" customHeight="1">
      <c r="A21" s="53"/>
      <c r="B21" s="60" t="s">
        <v>24</v>
      </c>
      <c r="C21" s="57">
        <f>SUM(C20)</f>
        <v>3105.4</v>
      </c>
      <c r="D21" s="57">
        <f>SUM(D20)</f>
        <v>0</v>
      </c>
      <c r="E21" s="57">
        <f>SUM(E20)</f>
        <v>3105.4</v>
      </c>
      <c r="F21" s="57">
        <v>0</v>
      </c>
      <c r="G21" s="57">
        <f>SUM(G20)</f>
        <v>3105.4</v>
      </c>
      <c r="H21" s="57">
        <v>0</v>
      </c>
      <c r="I21" s="57">
        <v>0</v>
      </c>
      <c r="J21" s="57">
        <f>SUM(J20)</f>
        <v>3105.4</v>
      </c>
      <c r="K21" s="57">
        <f>SUM(K20)</f>
        <v>3105.4</v>
      </c>
      <c r="L21" s="51">
        <f t="shared" si="3"/>
        <v>100</v>
      </c>
      <c r="M21" s="24"/>
    </row>
    <row r="22" spans="1:16" s="7" customFormat="1" ht="20.25" customHeight="1">
      <c r="A22" s="22" t="s">
        <v>32</v>
      </c>
      <c r="B22" s="66" t="s">
        <v>62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24"/>
    </row>
    <row r="23" spans="1:16" s="7" customFormat="1" ht="70.5" customHeight="1">
      <c r="A23" s="22" t="s">
        <v>34</v>
      </c>
      <c r="B23" s="50" t="s">
        <v>45</v>
      </c>
      <c r="C23" s="40">
        <f t="shared" ref="C23" si="8">D23+E23</f>
        <v>2560.8000000000002</v>
      </c>
      <c r="D23" s="40">
        <v>0</v>
      </c>
      <c r="E23" s="40">
        <v>2560.8000000000002</v>
      </c>
      <c r="F23" s="40">
        <v>0</v>
      </c>
      <c r="G23" s="51">
        <f t="shared" ref="G23" si="9">H23+I23+J23</f>
        <v>2560.8000000000002</v>
      </c>
      <c r="H23" s="40">
        <v>0</v>
      </c>
      <c r="I23" s="40">
        <v>0</v>
      </c>
      <c r="J23" s="40">
        <v>2560.8000000000002</v>
      </c>
      <c r="K23" s="40">
        <v>2560.8000000000002</v>
      </c>
      <c r="L23" s="51">
        <f t="shared" si="3"/>
        <v>100</v>
      </c>
      <c r="M23" s="52" t="s">
        <v>63</v>
      </c>
    </row>
    <row r="24" spans="1:16" s="63" customFormat="1">
      <c r="A24" s="35"/>
      <c r="B24" s="60" t="s">
        <v>46</v>
      </c>
      <c r="C24" s="57">
        <f>SUM(C23)</f>
        <v>2560.8000000000002</v>
      </c>
      <c r="D24" s="57">
        <f t="shared" ref="D24:K24" si="10">SUM(D23)</f>
        <v>0</v>
      </c>
      <c r="E24" s="57">
        <f t="shared" si="10"/>
        <v>2560.8000000000002</v>
      </c>
      <c r="F24" s="57">
        <f t="shared" si="10"/>
        <v>0</v>
      </c>
      <c r="G24" s="57">
        <f t="shared" si="10"/>
        <v>2560.8000000000002</v>
      </c>
      <c r="H24" s="57">
        <f t="shared" si="10"/>
        <v>0</v>
      </c>
      <c r="I24" s="57">
        <f t="shared" si="10"/>
        <v>0</v>
      </c>
      <c r="J24" s="57">
        <f t="shared" si="10"/>
        <v>2560.8000000000002</v>
      </c>
      <c r="K24" s="57">
        <f t="shared" si="10"/>
        <v>2560.8000000000002</v>
      </c>
      <c r="L24" s="51">
        <f t="shared" si="3"/>
        <v>100</v>
      </c>
      <c r="M24" s="62"/>
    </row>
    <row r="25" spans="1:16" s="32" customFormat="1" ht="20.45" customHeight="1">
      <c r="A25" s="23" t="s">
        <v>36</v>
      </c>
      <c r="B25" s="69" t="s">
        <v>65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</row>
    <row r="26" spans="1:16" s="7" customFormat="1" ht="20.45" customHeight="1">
      <c r="A26" s="23"/>
      <c r="B26" s="69" t="s">
        <v>33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/>
    </row>
    <row r="27" spans="1:16" s="31" customFormat="1" ht="165.75" customHeight="1">
      <c r="A27" s="44" t="s">
        <v>38</v>
      </c>
      <c r="B27" s="56" t="s">
        <v>35</v>
      </c>
      <c r="C27" s="40">
        <f t="shared" ref="C27" si="11">D27+E27</f>
        <v>128501.2</v>
      </c>
      <c r="D27" s="40">
        <v>124646.2</v>
      </c>
      <c r="E27" s="40">
        <v>3855</v>
      </c>
      <c r="F27" s="40">
        <v>0</v>
      </c>
      <c r="G27" s="51">
        <f t="shared" ref="G27" si="12">H27+I27+J27</f>
        <v>122118.2</v>
      </c>
      <c r="H27" s="40">
        <v>0</v>
      </c>
      <c r="I27" s="40">
        <v>118454.7</v>
      </c>
      <c r="J27" s="40">
        <v>3663.5</v>
      </c>
      <c r="K27" s="40">
        <v>122118.2</v>
      </c>
      <c r="L27" s="51">
        <f t="shared" ref="L27:L28" si="13">K27/(C27+F27)*100</f>
        <v>95.032731211848613</v>
      </c>
      <c r="M27" s="58" t="s">
        <v>58</v>
      </c>
    </row>
    <row r="28" spans="1:16" s="34" customFormat="1" ht="21.6" customHeight="1">
      <c r="A28" s="54"/>
      <c r="B28" s="60" t="s">
        <v>24</v>
      </c>
      <c r="C28" s="57">
        <f t="shared" ref="C28:K28" si="14">SUM(C27)</f>
        <v>128501.2</v>
      </c>
      <c r="D28" s="57">
        <f t="shared" si="14"/>
        <v>124646.2</v>
      </c>
      <c r="E28" s="57">
        <f t="shared" si="14"/>
        <v>3855</v>
      </c>
      <c r="F28" s="57">
        <f t="shared" si="14"/>
        <v>0</v>
      </c>
      <c r="G28" s="57">
        <f t="shared" si="14"/>
        <v>122118.2</v>
      </c>
      <c r="H28" s="57">
        <f t="shared" si="14"/>
        <v>0</v>
      </c>
      <c r="I28" s="57">
        <f t="shared" si="14"/>
        <v>118454.7</v>
      </c>
      <c r="J28" s="57">
        <f t="shared" si="14"/>
        <v>3663.5</v>
      </c>
      <c r="K28" s="57">
        <f t="shared" si="14"/>
        <v>122118.2</v>
      </c>
      <c r="L28" s="51">
        <f t="shared" si="13"/>
        <v>95.032731211848613</v>
      </c>
      <c r="M28" s="57"/>
    </row>
    <row r="29" spans="1:16" s="34" customFormat="1" ht="18.95" customHeight="1">
      <c r="A29" s="33" t="s">
        <v>47</v>
      </c>
      <c r="B29" s="66" t="s">
        <v>49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</row>
    <row r="30" spans="1:16" s="34" customFormat="1" ht="18.95" customHeight="1">
      <c r="A30" s="35"/>
      <c r="B30" s="69" t="s">
        <v>37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1"/>
    </row>
    <row r="31" spans="1:16" s="32" customFormat="1" ht="94.5" customHeight="1">
      <c r="A31" s="42" t="s">
        <v>40</v>
      </c>
      <c r="B31" s="45" t="s">
        <v>39</v>
      </c>
      <c r="C31" s="40">
        <f t="shared" ref="C31" si="15">D31+E31</f>
        <v>13372.1</v>
      </c>
      <c r="D31" s="40">
        <v>13372.1</v>
      </c>
      <c r="E31" s="40">
        <v>0</v>
      </c>
      <c r="F31" s="40">
        <v>0</v>
      </c>
      <c r="G31" s="51">
        <f t="shared" ref="G31" si="16">H31+I31+J31</f>
        <v>12715</v>
      </c>
      <c r="H31" s="51">
        <v>0</v>
      </c>
      <c r="I31" s="51">
        <v>12715</v>
      </c>
      <c r="J31" s="51">
        <v>0</v>
      </c>
      <c r="K31" s="51">
        <v>12714.9</v>
      </c>
      <c r="L31" s="51">
        <f t="shared" ref="L31:L33" si="17">K31/(C31+F31)*100</f>
        <v>95.085289520718504</v>
      </c>
      <c r="M31" s="59" t="s">
        <v>64</v>
      </c>
      <c r="N31" s="36"/>
      <c r="P31" s="36"/>
    </row>
    <row r="32" spans="1:16" s="34" customFormat="1" ht="18" customHeight="1">
      <c r="A32" s="35"/>
      <c r="B32" s="60" t="s">
        <v>24</v>
      </c>
      <c r="C32" s="57">
        <f t="shared" ref="C32:K32" si="18">SUM(C31)</f>
        <v>13372.1</v>
      </c>
      <c r="D32" s="57">
        <f t="shared" si="18"/>
        <v>13372.1</v>
      </c>
      <c r="E32" s="57">
        <f t="shared" si="18"/>
        <v>0</v>
      </c>
      <c r="F32" s="57">
        <f t="shared" si="18"/>
        <v>0</v>
      </c>
      <c r="G32" s="57">
        <f t="shared" si="18"/>
        <v>12715</v>
      </c>
      <c r="H32" s="57">
        <f t="shared" si="18"/>
        <v>0</v>
      </c>
      <c r="I32" s="57">
        <f t="shared" si="18"/>
        <v>12715</v>
      </c>
      <c r="J32" s="57">
        <f t="shared" si="18"/>
        <v>0</v>
      </c>
      <c r="K32" s="57">
        <f t="shared" si="18"/>
        <v>12714.9</v>
      </c>
      <c r="L32" s="51">
        <f t="shared" si="17"/>
        <v>95.085289520718504</v>
      </c>
      <c r="M32" s="52"/>
      <c r="P32" s="64"/>
    </row>
    <row r="33" spans="1:13" s="65" customFormat="1" ht="20.25" customHeight="1">
      <c r="A33" s="42"/>
      <c r="B33" s="19" t="s">
        <v>41</v>
      </c>
      <c r="C33" s="25">
        <f>C15+C18+C21+C24+C28+C32</f>
        <v>441130.2</v>
      </c>
      <c r="D33" s="25">
        <f t="shared" ref="D33:E33" si="19">D15+D18+D21+D24+D28+D32</f>
        <v>398441.89999999997</v>
      </c>
      <c r="E33" s="25">
        <f t="shared" si="19"/>
        <v>42688.3</v>
      </c>
      <c r="F33" s="20">
        <v>0</v>
      </c>
      <c r="G33" s="20">
        <f>G15+G18+G21+G24+G28+G32</f>
        <v>258225.7</v>
      </c>
      <c r="H33" s="20">
        <v>0</v>
      </c>
      <c r="I33" s="20">
        <f>I15+I18+I21+I24+I28+I32</f>
        <v>233315.40000000002</v>
      </c>
      <c r="J33" s="20">
        <f>J15+J18+J21+J24+J28+J32</f>
        <v>24910.3</v>
      </c>
      <c r="K33" s="20">
        <f>K15+K18+K21+K24+K28+K32</f>
        <v>258225.69999999998</v>
      </c>
      <c r="L33" s="51">
        <f t="shared" si="17"/>
        <v>58.537298058487032</v>
      </c>
      <c r="M33" s="21"/>
    </row>
    <row r="34" spans="1:13" s="7" customFormat="1">
      <c r="C34" s="8"/>
      <c r="D34" s="46">
        <v>4</v>
      </c>
      <c r="E34" s="12">
        <v>21178.449089999998</v>
      </c>
      <c r="F34" s="12"/>
      <c r="G34" s="13"/>
      <c r="H34" s="13"/>
      <c r="I34" s="13">
        <v>33102.812140000002</v>
      </c>
      <c r="J34" s="13">
        <v>10102.64313</v>
      </c>
      <c r="K34" s="13"/>
    </row>
    <row r="35" spans="1:13">
      <c r="C35" s="3"/>
      <c r="D35" s="14">
        <v>44440</v>
      </c>
      <c r="E35" s="14">
        <f>E34-E33</f>
        <v>-21509.850910000005</v>
      </c>
      <c r="F35" s="15"/>
      <c r="G35" s="16"/>
      <c r="H35" s="17"/>
      <c r="I35" s="14">
        <f>I34-I33</f>
        <v>-200212.58786000003</v>
      </c>
      <c r="J35" s="14">
        <f>J34-J33</f>
        <v>-14807.656869999999</v>
      </c>
      <c r="K35" s="16"/>
    </row>
    <row r="36" spans="1:13">
      <c r="C36" s="47"/>
      <c r="D36" s="9"/>
      <c r="E36" s="10"/>
    </row>
    <row r="37" spans="1:13">
      <c r="B37" s="11"/>
      <c r="C37" s="9"/>
      <c r="D37" s="9"/>
      <c r="E37" s="9"/>
    </row>
  </sheetData>
  <mergeCells count="20"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  <mergeCell ref="B29:M29"/>
    <mergeCell ref="B30:M30"/>
    <mergeCell ref="M5:M6"/>
    <mergeCell ref="B25:M25"/>
    <mergeCell ref="B8:M8"/>
    <mergeCell ref="B26:M26"/>
    <mergeCell ref="B19:M19"/>
    <mergeCell ref="B16:M16"/>
    <mergeCell ref="B22:L22"/>
  </mergeCells>
  <phoneticPr fontId="5" type="noConversion"/>
  <pageMargins left="0.19685039370078741" right="0" top="0" bottom="0" header="0" footer="0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2020-02-04T10:18:00Z</dcterms:modified>
</cp:coreProperties>
</file>