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120" windowWidth="14805" windowHeight="9045"/>
  </bookViews>
  <sheets>
    <sheet name="2018" sheetId="5" r:id="rId1"/>
  </sheets>
  <definedNames>
    <definedName name="_xlnm.Print_Titles" localSheetId="0">'2018'!$5:$6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5" l="1"/>
  <c r="I39" i="5"/>
  <c r="H39" i="5"/>
  <c r="F39" i="5"/>
  <c r="D39" i="5"/>
  <c r="G38" i="5"/>
  <c r="K38" i="5" s="1"/>
  <c r="E38" i="5"/>
  <c r="C38" i="5" s="1"/>
  <c r="G37" i="5"/>
  <c r="K37" i="5" s="1"/>
  <c r="E37" i="5"/>
  <c r="C37" i="5" s="1"/>
  <c r="G36" i="5"/>
  <c r="G39" i="5" s="1"/>
  <c r="E36" i="5"/>
  <c r="E39" i="5" l="1"/>
  <c r="L38" i="5"/>
  <c r="C36" i="5"/>
  <c r="C39" i="5" s="1"/>
  <c r="L37" i="5"/>
  <c r="K36" i="5"/>
  <c r="K29" i="5"/>
  <c r="J29" i="5"/>
  <c r="I29" i="5"/>
  <c r="I43" i="5" s="1"/>
  <c r="H29" i="5"/>
  <c r="G29" i="5"/>
  <c r="F29" i="5"/>
  <c r="E29" i="5"/>
  <c r="D29" i="5"/>
  <c r="C29" i="5"/>
  <c r="L36" i="5" l="1"/>
  <c r="K39" i="5"/>
  <c r="L39" i="5" s="1"/>
  <c r="L27" i="5"/>
  <c r="L23" i="5"/>
  <c r="L14" i="5" l="1"/>
  <c r="J18" i="5" l="1"/>
  <c r="G18" i="5"/>
  <c r="E15" i="5"/>
  <c r="E43" i="5" s="1"/>
  <c r="C24" i="5"/>
  <c r="J21" i="5" l="1"/>
  <c r="G21" i="5"/>
  <c r="D21" i="5"/>
  <c r="E21" i="5"/>
  <c r="C21" i="5"/>
  <c r="K24" i="5"/>
  <c r="J24" i="5"/>
  <c r="I24" i="5"/>
  <c r="H24" i="5"/>
  <c r="G24" i="5"/>
  <c r="F24" i="5"/>
  <c r="E24" i="5"/>
  <c r="D24" i="5"/>
  <c r="J15" i="5"/>
  <c r="J43" i="5" s="1"/>
  <c r="I15" i="5"/>
  <c r="H15" i="5"/>
  <c r="F15" i="5"/>
  <c r="D15" i="5"/>
  <c r="C15" i="5" l="1"/>
  <c r="L24" i="5"/>
  <c r="G15" i="5"/>
  <c r="G43" i="5" s="1"/>
  <c r="L29" i="5" l="1"/>
  <c r="K17" i="5"/>
  <c r="L9" i="5"/>
  <c r="K21" i="5" l="1"/>
  <c r="L21" i="5" s="1"/>
  <c r="L20" i="5"/>
  <c r="K18" i="5"/>
  <c r="L17" i="5"/>
  <c r="K15" i="5"/>
  <c r="K43" i="5" s="1"/>
  <c r="L12" i="5"/>
  <c r="L13" i="5"/>
  <c r="L11" i="5"/>
  <c r="E18" i="5"/>
  <c r="C18" i="5"/>
  <c r="D33" i="5"/>
  <c r="D43" i="5" s="1"/>
  <c r="E33" i="5"/>
  <c r="F33" i="5"/>
  <c r="H33" i="5"/>
  <c r="I33" i="5"/>
  <c r="J33" i="5"/>
  <c r="K33" i="5"/>
  <c r="G33" i="5"/>
  <c r="C33" i="5"/>
  <c r="C43" i="5" s="1"/>
  <c r="J45" i="5"/>
  <c r="I45" i="5" l="1"/>
  <c r="L18" i="5"/>
  <c r="E45" i="5"/>
  <c r="L33" i="5"/>
  <c r="L15" i="5"/>
  <c r="L43" i="5" l="1"/>
</calcChain>
</file>

<file path=xl/sharedStrings.xml><?xml version="1.0" encoding="utf-8"?>
<sst xmlns="http://schemas.openxmlformats.org/spreadsheetml/2006/main" count="97" uniqueCount="85">
  <si>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</si>
  <si>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</si>
  <si>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</si>
  <si>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</si>
  <si>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</si>
  <si>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</si>
  <si>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</si>
  <si>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</si>
  <si>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</si>
  <si>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</si>
  <si>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</si>
  <si>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</si>
  <si>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</si>
  <si>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</si>
  <si>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</si>
  <si>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</si>
  <si>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</si>
  <si>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</si>
  <si>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Средняя общеобразовательная школа в п. Приполярный Березовского района</t>
  </si>
  <si>
    <t>1.4.</t>
  </si>
  <si>
    <t>Реконструкция здания поселковой больницы под детский сад на 40 мест в с. Няксимволь Березовского района</t>
  </si>
  <si>
    <t>1.5.</t>
  </si>
  <si>
    <t>1.6.</t>
  </si>
  <si>
    <t>Итого по программе:</t>
  </si>
  <si>
    <t>2.</t>
  </si>
  <si>
    <t>Муниципальная программа «Развитие жилищной сферы в Березовском районе»</t>
  </si>
  <si>
    <t>3.</t>
  </si>
  <si>
    <t>3.1.</t>
  </si>
  <si>
    <t>4.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</si>
  <si>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</si>
  <si>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</si>
  <si>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</si>
  <si>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</si>
  <si>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</si>
  <si>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</si>
  <si>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</si>
  <si>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6.1.</t>
  </si>
  <si>
    <t>ВСЕГО:</t>
  </si>
  <si>
    <t>Образовательно-культурный комплекс в п. Теги</t>
  </si>
  <si>
    <t>Детский сад, пгт.Игрим</t>
  </si>
  <si>
    <t>2.1.</t>
  </si>
  <si>
    <t>Итого:</t>
  </si>
  <si>
    <t>6.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</si>
  <si>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</si>
  <si>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</si>
  <si>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</si>
  <si>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"Современная транспортаня система Березовского района"</t>
  </si>
  <si>
    <t>Муниципальная программа "Развитие жилищной сферы в Березовском районе»</t>
  </si>
  <si>
    <t>За счет средств местного бюджета приобретено 1 жилое помещение, также произведена оплата за 2 жилых помещения по решениям суда. Заключено 34  МК по приобретению жилых помещений на общую сумму 111489,8 тыс. руб. на дополнительно выделенные денежные средства в декабре 2020 года в размере 22 487,5 тыс. руб. проведено 10 электронных аукционов, которые признаны несостоявшимися по причине отсутствия заявок.</t>
  </si>
  <si>
    <t>Региональный проект "Обеспечение устойчивого сокращения непригодного для проживания жилищного фонда"</t>
  </si>
  <si>
    <t>1. заключено 4 соглашения о выплате возмещения за изымаемые жилые помещения на общую сумм 3 250,0 тыс. руб., расселено 4 ж.п. общей площадью 148,9 кв.м.
- заключено 8 договоров мены на жилые помещения, расселено 352 кв.м., направлено на приобретения жилья средств в размере 22197,2 тыс. руб. 
2. заключено 28 муниципальных контрактов на общую сумму 68 428,2 тыс. руб. для расселения 834,6 кв.м. аварийного жилья. Ввод многоквартирных домов 3 кв. 2021 года.
неосвоение средств составило 4115,2 тыс. руб. (1 аукцион признан несостоявшимся, 1 гражданкой подано исковое заявление о несогласии получения выкупной стоимости)</t>
  </si>
  <si>
    <t>5.2.</t>
  </si>
  <si>
    <t>Выполнение мероприятий по переносу вертолетной площадки, выполнение строительно-монтажных работ</t>
  </si>
  <si>
    <t>Заключен муниципальный контракт № 0187300012420000182 от 11.09.2020 г., на выполнение мероприятий по переносу вертолетной площадки, подрядной организацией соблюдены условия контракта. Заключен муниципальный контракт № 0187300012420000390 от 14.12.2020, на выполнение строительно-монтажные работы на вертолетной площадке, подрядной организацией соблюдены условия контракта.</t>
  </si>
  <si>
    <t>Средняя школа в пгт. Березово</t>
  </si>
  <si>
    <t>19.11.2019 года объявлена аукцион № 0187300012419000385 на выполнение корректировки ПСД, заключен МК № 60/19 от 16.12.19 с ООО ПГ "Урал" цена МК-2 986 118,00 руб., срок исполнения 02.11.2020 года., ПСД передана на государственную экспертизу.,срок получения экспертизы февраль 2021 г.</t>
  </si>
  <si>
    <t>Инженерные сети к многоквартирным жилым домам № 15, и № 17 по ул. Молодежная в пгт. Березово</t>
  </si>
  <si>
    <t xml:space="preserve">Ведется работа по получению актов соответствия технических условий от эксплуатирующих организаций, ввод 4 кв. 2020 года </t>
  </si>
  <si>
    <t>Муниципальная программа «Безопасность жизнедеятельности на территории Березовского района»</t>
  </si>
  <si>
    <t>Пожарный водоем в с. Теги</t>
  </si>
  <si>
    <t>23.03.2020 года проведен аукцион № 0187300012420000046 на завершение строительства объекта (стадия заключения контракта), подрядная организация ИП Ханенков О.В. цена контрата-590 221,20 руб., срок выполнения работ 25.08.2020 года., работы по МК выполнены в соответствии с условиями контракта.25.08.2020 года подписан акт приемки законченного строительством объекта.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</si>
  <si>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</si>
  <si>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</si>
  <si>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</si>
  <si>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</si>
  <si>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7.</t>
  </si>
  <si>
    <t>7.1.</t>
  </si>
  <si>
    <t>7.2.</t>
  </si>
  <si>
    <t>7.3.</t>
  </si>
  <si>
    <t>Подпрограмма "Обеспечение равных прав потребителей на получение коммунальных ресурсов"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</si>
  <si>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</si>
  <si>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</si>
  <si>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>0,0</t>
  </si>
  <si>
    <t>Заключен муниципальный контракт № 12 от 06.05.2020 г. на приобретение сооружения производственного назначения блочно-модульная котельная на 9 МВт с инженерными сетями с АО "Югорская территориальная энергетическая компания - Региональные сети".</t>
  </si>
  <si>
    <t>6.05.2020 г. Состоялся аукцион 0187200001720000424 на завершение ст-ва объекта.  Заключен МК № 25/20 от 15.06.2020, подрядная организация-ООО ФСК ХАКИ, г. Москва, срок-25.12.20 г. цена МК 195 844,8 тыс. руб., 26.12.20 г. заключено доп. соглашение № 2 от 26.12.20 г. о продлении срока строительства до 06.07.2020 г. На объекте ведутся внутренние отделочные работы, монтаж наружных сетей тепловодоснабжения-75%, монтаж металлоконструкций покрытия спортивного зала, подготовка к монтажу кровельных сэндвич-панелей спортивного зала. Готовность объекта – 78,6%</t>
  </si>
  <si>
    <t>23.10.2020 года состоялся аукцион на проектирование и строительство объекта, подрядная организация ООО ГК "Альянс", срок выполнения-февраль 2023 года, цена контракта 864 772,9 тыс. руб. , заключен МК № 57/20 от 17.11.2020 года, ведутся работы по изготовлению ПСД.</t>
  </si>
  <si>
    <t>25.07.2019 года состоялся повторный аукцион № 0187300012419000160 на выполнение проектно-изыскательских работ, подрядчик-ООО "Дивес Девелопмент" МК № 36/19 от 05.08.19 цена МК - 5 347,86 тыс. руб. срок выполнение по МК-31.03.2020 г. Проектная документация передана Заказчику для проверки соответствия качества выполняемых работ требованиям, установленным Контрактом. Ведется претензионная работа за нарушение сроков выполнения работ</t>
  </si>
  <si>
    <t>Проведен аукцион на реконструкцию объекта, заключен МК № 24/19 от 17.06.2019г. с ООО "Югра Регион Сервис" срок окончания работ 25.11.2020 года. Благоустройство-75%, оборудование-100%. Ведется претензионная работа за нарушение сроков выполнения работ. Общий процент готовности объекта –  96 %, срок ввода-март 2021 г.</t>
  </si>
  <si>
    <t>Проведен аукцион № 0187300012420000026, заключен МК № 12/20 от 23.03.2020 года на выполнение работ по завершению строительства объекта с ООО «Югра Регион Сервис» цена МК 20 456,758 тыс. руб. срок выполнения работ по МК – 25.09. 2021 года. На объекте – замена оконных блоков – 100 %, система вентиляции-80%, объявлены аукционы на поставку оборудования. Срок поставки до 01.03.2021 г.</t>
  </si>
  <si>
    <t xml:space="preserve">администрацией района проведено 16 электронных аукционов по приобретению жилых помещений, в том числе: в пгт.Игрим – 6, пгт. Березово - 2, по результатам которых заключено 8 муниципальных контракта на общую сумму 10 527 722,04 руб.
Лимит средств до 10 527,7 тыс. руб. уменьшен после внесение изменений в решение Думы  Березовского района от 24.12.2020 № 645. Фактическое исполнение составляет 100%.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</si>
  <si>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22.05.20 г. объявлен конкурс № 0187300012420000088 на выполнение ПИР, заключен МК № 30/20 от 13.07.2020г. с ООО ЭКОЛОГИЧЕСКОЕ ПРЕДПРИЯТИЕ "ОЧИСТНЫЕ СООРУЖЕНИЯ"; срок выполнения работ по МК - 25.10.2020г.;цена контракта 6235,0 тыс.руб.На сегодняшний день проектно-сметная документация в полном объеме не передана Заказчику. Требуется проведение историко-культурной экспертизы земельного участка. Ведется претензионная работа за нарушение сроков выполнения работ.</t>
  </si>
  <si>
    <t>19.05.20 г. объявлен аукцион  № 0187300012420000087 на выполнение ПИР. Заключен МК № 26/20 от 16.06.20 г. Проектировщик -ООО ПК " Спектр" срок выполнения работ по МК - 25.10.20 г., цена МК -1 885,6 тыс.руб. Готовность проектно-сметной документации по объекту составляет 100 %. Готовится пакет документов для передачи на государственную экспертизу и проверку достоверности сметной стоимости. Ведется претензионная работа за нарушение сроков выполнения работ.</t>
  </si>
  <si>
    <t>Объявлен конкурс № 0187300012420000106 на выполнение ПИР, заключен МК № 32/20 от 20.07.2020г. ООО "Генерационное оборудование-инжиниринг" срок выполнения работ по МК - 25.11.20 г.; цена контракта 6880,0 руб. Готовность проектно-сметной документации по объекту составляет 100 %. Готовится пакет документов для передачи на государственную экспертизу и проверку достоверности сметной стоимости. Ведется претензионная работа за нарушение сроков выполнения работ.</t>
  </si>
  <si>
    <t>на 31.12.2020 года</t>
  </si>
  <si>
    <t>Профинансировано МО в 2020 году  (кассовые расходы) за счёт: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</si>
</sst>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2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16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165" fontId="23" fillId="0" borderId="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 wrapText="1"/>
    </xf>
    <xf numFmtId="167" fontId="13" fillId="2" borderId="8" xfId="0" applyNumberFormat="1" applyFont="1" applyFill="1" applyBorder="1" applyAlignment="1">
      <alignment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horizontal="left" vertical="center" wrapText="1"/>
    </xf>
    <xf numFmtId="165" fontId="3" fillId="2" borderId="7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40" zoomScale="90" zoomScaleNormal="90" workbookViewId="0">
      <selection activeCell="J28" sqref="J28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0" style="2" customWidth="1"/>
    <col min="4" max="4" width="10.85546875" style="2" customWidth="1"/>
    <col min="5" max="5" width="9.85546875" style="2" customWidth="1"/>
    <col min="6" max="6" width="11.140625" style="9" customWidth="1"/>
    <col min="7" max="8" width="10.140625" style="1" customWidth="1"/>
    <col min="9" max="10" width="10.5703125" style="1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6.5" hidden="1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7.45" customHeight="1" x14ac:dyDescent="0.3">
      <c r="A4" s="108" t="s">
        <v>83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63.6" customHeight="1" x14ac:dyDescent="0.25">
      <c r="A5" s="115">
        <v>3</v>
      </c>
      <c r="B5" s="114" t="s">
        <v>2</v>
      </c>
      <c r="C5" s="114" t="s">
        <v>3</v>
      </c>
      <c r="D5" s="114"/>
      <c r="E5" s="114"/>
      <c r="F5" s="109" t="s">
        <v>4</v>
      </c>
      <c r="G5" s="111" t="s">
        <v>84</v>
      </c>
      <c r="H5" s="111"/>
      <c r="I5" s="111"/>
      <c r="J5" s="111"/>
      <c r="K5" s="112" t="s">
        <v>5</v>
      </c>
      <c r="L5" s="112" t="s">
        <v>6</v>
      </c>
      <c r="M5" s="109" t="s">
        <v>7</v>
      </c>
    </row>
    <row r="6" spans="1:13" ht="90.75" customHeight="1" x14ac:dyDescent="0.25">
      <c r="A6" s="115"/>
      <c r="B6" s="114"/>
      <c r="C6" s="38" t="s">
        <v>8</v>
      </c>
      <c r="D6" s="4" t="s">
        <v>9</v>
      </c>
      <c r="E6" s="4" t="s">
        <v>10</v>
      </c>
      <c r="F6" s="110"/>
      <c r="G6" s="38" t="s">
        <v>8</v>
      </c>
      <c r="H6" s="37" t="s">
        <v>11</v>
      </c>
      <c r="I6" s="37" t="s">
        <v>12</v>
      </c>
      <c r="J6" s="37" t="s">
        <v>13</v>
      </c>
      <c r="K6" s="113"/>
      <c r="L6" s="113"/>
      <c r="M6" s="110"/>
    </row>
    <row r="7" spans="1:13" ht="17.45" customHeight="1" x14ac:dyDescent="0.25">
      <c r="A7" s="30">
        <v>1</v>
      </c>
      <c r="B7" s="29">
        <v>2</v>
      </c>
      <c r="C7" s="30">
        <v>3</v>
      </c>
      <c r="D7" s="4">
        <v>4</v>
      </c>
      <c r="E7" s="4">
        <v>5</v>
      </c>
      <c r="F7" s="26">
        <v>6</v>
      </c>
      <c r="G7" s="30">
        <v>7</v>
      </c>
      <c r="H7" s="27">
        <v>8</v>
      </c>
      <c r="I7" s="27">
        <v>9</v>
      </c>
      <c r="J7" s="27">
        <v>10</v>
      </c>
      <c r="K7" s="28">
        <v>11</v>
      </c>
      <c r="L7" s="28">
        <v>12</v>
      </c>
      <c r="M7" s="26">
        <v>13</v>
      </c>
    </row>
    <row r="8" spans="1:13" s="6" customFormat="1" ht="15.75" customHeight="1" x14ac:dyDescent="0.25">
      <c r="A8" s="5" t="s">
        <v>14</v>
      </c>
      <c r="B8" s="122" t="s">
        <v>43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60" customFormat="1" ht="75" customHeight="1" x14ac:dyDescent="0.25">
      <c r="A9" s="22" t="s">
        <v>15</v>
      </c>
      <c r="B9" s="47" t="s">
        <v>16</v>
      </c>
      <c r="C9" s="40">
        <v>31643.200000000001</v>
      </c>
      <c r="D9" s="48">
        <v>28478.9</v>
      </c>
      <c r="E9" s="40">
        <v>3164.3</v>
      </c>
      <c r="F9" s="40">
        <v>0</v>
      </c>
      <c r="G9" s="48">
        <v>21372.9</v>
      </c>
      <c r="H9" s="48">
        <v>0</v>
      </c>
      <c r="I9" s="48">
        <v>19235.599999999999</v>
      </c>
      <c r="J9" s="48">
        <v>2137.3000000000002</v>
      </c>
      <c r="K9" s="48">
        <v>21372.9</v>
      </c>
      <c r="L9" s="39">
        <f>K9/(C9+F9)*100</f>
        <v>67.543421651413254</v>
      </c>
      <c r="M9" s="18" t="s">
        <v>74</v>
      </c>
    </row>
    <row r="10" spans="1:13" s="60" customFormat="1" ht="39.75" customHeight="1" x14ac:dyDescent="0.25">
      <c r="A10" s="22" t="s">
        <v>17</v>
      </c>
      <c r="B10" s="41" t="s">
        <v>54</v>
      </c>
      <c r="C10" s="40">
        <v>0</v>
      </c>
      <c r="D10" s="48">
        <v>0</v>
      </c>
      <c r="E10" s="40">
        <v>0</v>
      </c>
      <c r="F10" s="40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39">
        <v>0</v>
      </c>
      <c r="M10" s="52" t="s">
        <v>75</v>
      </c>
    </row>
    <row r="11" spans="1:13" s="32" customFormat="1" ht="64.5" customHeight="1" x14ac:dyDescent="0.25">
      <c r="A11" s="22" t="s">
        <v>45</v>
      </c>
      <c r="B11" s="41" t="s">
        <v>18</v>
      </c>
      <c r="C11" s="40">
        <v>4319.7</v>
      </c>
      <c r="D11" s="40">
        <v>3413.4</v>
      </c>
      <c r="E11" s="40">
        <v>906.3</v>
      </c>
      <c r="F11" s="40">
        <v>0</v>
      </c>
      <c r="G11" s="48">
        <v>3792.7</v>
      </c>
      <c r="H11" s="48">
        <v>0</v>
      </c>
      <c r="I11" s="48">
        <v>3413.4</v>
      </c>
      <c r="J11" s="48">
        <v>379.3</v>
      </c>
      <c r="K11" s="48">
        <v>3792.7</v>
      </c>
      <c r="L11" s="48">
        <f t="shared" ref="L11:L24" si="0">K11/(C11+F11)*100</f>
        <v>87.800078709169611</v>
      </c>
      <c r="M11" s="52" t="s">
        <v>76</v>
      </c>
    </row>
    <row r="12" spans="1:13" s="32" customFormat="1" ht="57" customHeight="1" x14ac:dyDescent="0.25">
      <c r="A12" s="22" t="s">
        <v>19</v>
      </c>
      <c r="B12" s="41" t="s">
        <v>20</v>
      </c>
      <c r="C12" s="40">
        <v>63728.5</v>
      </c>
      <c r="D12" s="40">
        <v>56415.6</v>
      </c>
      <c r="E12" s="40">
        <v>7312.9</v>
      </c>
      <c r="F12" s="40">
        <v>0</v>
      </c>
      <c r="G12" s="48">
        <v>62466.6</v>
      </c>
      <c r="H12" s="48">
        <v>0</v>
      </c>
      <c r="I12" s="48">
        <v>55293</v>
      </c>
      <c r="J12" s="48">
        <v>7173.5</v>
      </c>
      <c r="K12" s="48">
        <v>62466.6</v>
      </c>
      <c r="L12" s="48">
        <f t="shared" si="0"/>
        <v>98.019881214841078</v>
      </c>
      <c r="M12" s="52" t="s">
        <v>77</v>
      </c>
    </row>
    <row r="13" spans="1:13" s="32" customFormat="1" ht="63" customHeight="1" x14ac:dyDescent="0.25">
      <c r="A13" s="46" t="s">
        <v>21</v>
      </c>
      <c r="B13" s="41" t="s">
        <v>38</v>
      </c>
      <c r="C13" s="40">
        <v>10242.9</v>
      </c>
      <c r="D13" s="40">
        <v>0</v>
      </c>
      <c r="E13" s="40">
        <v>10242.9</v>
      </c>
      <c r="F13" s="40">
        <v>0</v>
      </c>
      <c r="G13" s="48">
        <v>10242.9</v>
      </c>
      <c r="H13" s="48">
        <v>0</v>
      </c>
      <c r="I13" s="48">
        <v>0</v>
      </c>
      <c r="J13" s="48">
        <v>10242.9</v>
      </c>
      <c r="K13" s="48">
        <v>10242.9</v>
      </c>
      <c r="L13" s="48">
        <f t="shared" si="0"/>
        <v>100</v>
      </c>
      <c r="M13" s="49" t="s">
        <v>78</v>
      </c>
    </row>
    <row r="14" spans="1:13" s="32" customFormat="1" ht="36.75" customHeight="1" x14ac:dyDescent="0.25">
      <c r="A14" s="22" t="s">
        <v>22</v>
      </c>
      <c r="B14" s="41" t="s">
        <v>39</v>
      </c>
      <c r="C14" s="40">
        <v>3356.8</v>
      </c>
      <c r="D14" s="40">
        <v>2687.6</v>
      </c>
      <c r="E14" s="40">
        <v>669.2</v>
      </c>
      <c r="F14" s="40">
        <v>0</v>
      </c>
      <c r="G14" s="48">
        <v>3356.7</v>
      </c>
      <c r="H14" s="48">
        <v>0</v>
      </c>
      <c r="I14" s="48">
        <v>2687.5</v>
      </c>
      <c r="J14" s="48">
        <v>669.2</v>
      </c>
      <c r="K14" s="48">
        <v>3356.7</v>
      </c>
      <c r="L14" s="48">
        <f t="shared" si="0"/>
        <v>99.997020972354605</v>
      </c>
      <c r="M14" s="49" t="s">
        <v>55</v>
      </c>
    </row>
    <row r="15" spans="1:13" s="34" customFormat="1" ht="17.25" customHeight="1" x14ac:dyDescent="0.25">
      <c r="A15" s="50"/>
      <c r="B15" s="55" t="s">
        <v>23</v>
      </c>
      <c r="C15" s="54">
        <f t="shared" ref="C15" si="1">D15+E15</f>
        <v>113291.1</v>
      </c>
      <c r="D15" s="54">
        <f>SUM(D9:D14)</f>
        <v>90995.5</v>
      </c>
      <c r="E15" s="54">
        <f>SUM(E9:E14)</f>
        <v>22295.600000000002</v>
      </c>
      <c r="F15" s="54">
        <f>SUM(F9:F14)</f>
        <v>0</v>
      </c>
      <c r="G15" s="25">
        <f t="shared" ref="G15" si="2">H15+I15+J15</f>
        <v>101231.7</v>
      </c>
      <c r="H15" s="54">
        <f>SUM(H9:H14)</f>
        <v>0</v>
      </c>
      <c r="I15" s="54">
        <f>SUM(I9:I14)</f>
        <v>80629.5</v>
      </c>
      <c r="J15" s="54">
        <f>SUM(J9:J14)</f>
        <v>20602.2</v>
      </c>
      <c r="K15" s="54">
        <f>SUM(K9:K14)</f>
        <v>101231.79999999999</v>
      </c>
      <c r="L15" s="25">
        <f t="shared" si="0"/>
        <v>89.355474525359881</v>
      </c>
      <c r="M15" s="56"/>
    </row>
    <row r="16" spans="1:13" s="7" customFormat="1" ht="15.75" customHeight="1" x14ac:dyDescent="0.25">
      <c r="A16" s="22" t="s">
        <v>24</v>
      </c>
      <c r="B16" s="119" t="s">
        <v>25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6" s="32" customFormat="1" ht="49.5" customHeight="1" x14ac:dyDescent="0.25">
      <c r="A17" s="42" t="s">
        <v>40</v>
      </c>
      <c r="B17" s="53" t="s">
        <v>56</v>
      </c>
      <c r="C17" s="40">
        <v>8.5</v>
      </c>
      <c r="D17" s="40">
        <v>0</v>
      </c>
      <c r="E17" s="40">
        <v>8.5</v>
      </c>
      <c r="F17" s="40">
        <v>0</v>
      </c>
      <c r="G17" s="48">
        <v>8.5</v>
      </c>
      <c r="H17" s="40">
        <v>0</v>
      </c>
      <c r="I17" s="40">
        <v>0</v>
      </c>
      <c r="J17" s="40">
        <v>8.5</v>
      </c>
      <c r="K17" s="48">
        <f>G17</f>
        <v>8.5</v>
      </c>
      <c r="L17" s="48">
        <f t="shared" si="0"/>
        <v>100</v>
      </c>
      <c r="M17" s="49" t="s">
        <v>57</v>
      </c>
    </row>
    <row r="18" spans="1:16" s="34" customFormat="1" ht="14.25" customHeight="1" x14ac:dyDescent="0.25">
      <c r="A18" s="50"/>
      <c r="B18" s="55" t="s">
        <v>23</v>
      </c>
      <c r="C18" s="54">
        <f>SUM(C17:C17)</f>
        <v>8.5</v>
      </c>
      <c r="D18" s="54">
        <v>0</v>
      </c>
      <c r="E18" s="54">
        <f>SUM(E17:E17)</f>
        <v>8.5</v>
      </c>
      <c r="F18" s="54">
        <v>0</v>
      </c>
      <c r="G18" s="54">
        <f>SUM(G17)</f>
        <v>8.5</v>
      </c>
      <c r="H18" s="54">
        <v>0</v>
      </c>
      <c r="I18" s="54">
        <v>0</v>
      </c>
      <c r="J18" s="54">
        <f>SUM(J17)</f>
        <v>8.5</v>
      </c>
      <c r="K18" s="54">
        <f>SUM(K17)</f>
        <v>8.5</v>
      </c>
      <c r="L18" s="25">
        <f t="shared" si="0"/>
        <v>100</v>
      </c>
      <c r="M18" s="24"/>
    </row>
    <row r="19" spans="1:16" s="7" customFormat="1" ht="20.25" customHeight="1" x14ac:dyDescent="0.25">
      <c r="A19" s="22" t="s">
        <v>26</v>
      </c>
      <c r="B19" s="119" t="s">
        <v>58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16" s="32" customFormat="1" ht="45.75" customHeight="1" x14ac:dyDescent="0.25">
      <c r="A20" s="42" t="s">
        <v>27</v>
      </c>
      <c r="B20" s="52" t="s">
        <v>59</v>
      </c>
      <c r="C20" s="40">
        <v>590.20000000000005</v>
      </c>
      <c r="D20" s="48">
        <v>0</v>
      </c>
      <c r="E20" s="48">
        <v>590.20000000000005</v>
      </c>
      <c r="F20" s="48">
        <v>0</v>
      </c>
      <c r="G20" s="48">
        <v>590.20000000000005</v>
      </c>
      <c r="H20" s="48">
        <v>0</v>
      </c>
      <c r="I20" s="48">
        <v>0</v>
      </c>
      <c r="J20" s="48">
        <v>590.20000000000005</v>
      </c>
      <c r="K20" s="48">
        <v>590.20000000000005</v>
      </c>
      <c r="L20" s="48">
        <f t="shared" si="0"/>
        <v>100</v>
      </c>
      <c r="M20" s="43" t="s">
        <v>60</v>
      </c>
    </row>
    <row r="21" spans="1:16" s="34" customFormat="1" ht="15" customHeight="1" x14ac:dyDescent="0.25">
      <c r="A21" s="50"/>
      <c r="B21" s="55" t="s">
        <v>23</v>
      </c>
      <c r="C21" s="54">
        <f>SUM(C20)</f>
        <v>590.20000000000005</v>
      </c>
      <c r="D21" s="54">
        <f>SUM(D20)</f>
        <v>0</v>
      </c>
      <c r="E21" s="54">
        <f>SUM(E20)</f>
        <v>590.20000000000005</v>
      </c>
      <c r="F21" s="54">
        <v>0</v>
      </c>
      <c r="G21" s="54">
        <f>SUM(G20)</f>
        <v>590.20000000000005</v>
      </c>
      <c r="H21" s="54">
        <v>0</v>
      </c>
      <c r="I21" s="54">
        <v>0</v>
      </c>
      <c r="J21" s="54">
        <f>SUM(J20)</f>
        <v>590.20000000000005</v>
      </c>
      <c r="K21" s="54">
        <f>SUM(K20)</f>
        <v>590.20000000000005</v>
      </c>
      <c r="L21" s="25">
        <f t="shared" si="0"/>
        <v>100</v>
      </c>
      <c r="M21" s="24"/>
    </row>
    <row r="22" spans="1:16" s="7" customFormat="1" ht="20.25" customHeight="1" x14ac:dyDescent="0.25">
      <c r="A22" s="22" t="s">
        <v>28</v>
      </c>
      <c r="B22" s="123" t="s">
        <v>46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24"/>
    </row>
    <row r="23" spans="1:16" s="32" customFormat="1" ht="48.75" customHeight="1" x14ac:dyDescent="0.25">
      <c r="A23" s="22" t="s">
        <v>30</v>
      </c>
      <c r="B23" s="76" t="s">
        <v>52</v>
      </c>
      <c r="C23" s="40">
        <v>11555.3</v>
      </c>
      <c r="D23" s="40">
        <v>0</v>
      </c>
      <c r="E23" s="40">
        <v>11555.3</v>
      </c>
      <c r="F23" s="40">
        <v>0</v>
      </c>
      <c r="G23" s="48">
        <v>11555.3</v>
      </c>
      <c r="H23" s="40">
        <v>0</v>
      </c>
      <c r="I23" s="40">
        <v>0</v>
      </c>
      <c r="J23" s="40">
        <v>11555.3</v>
      </c>
      <c r="K23" s="40">
        <v>11555.3</v>
      </c>
      <c r="L23" s="48">
        <f t="shared" si="0"/>
        <v>100</v>
      </c>
      <c r="M23" s="49" t="s">
        <v>53</v>
      </c>
    </row>
    <row r="24" spans="1:16" s="58" customFormat="1" x14ac:dyDescent="0.25">
      <c r="A24" s="35"/>
      <c r="B24" s="55" t="s">
        <v>41</v>
      </c>
      <c r="C24" s="54">
        <f>SUM(C23)</f>
        <v>11555.3</v>
      </c>
      <c r="D24" s="54">
        <f t="shared" ref="D24:K24" si="3">SUM(D23)</f>
        <v>0</v>
      </c>
      <c r="E24" s="54">
        <f t="shared" si="3"/>
        <v>11555.3</v>
      </c>
      <c r="F24" s="54">
        <f t="shared" si="3"/>
        <v>0</v>
      </c>
      <c r="G24" s="54">
        <f t="shared" si="3"/>
        <v>11555.3</v>
      </c>
      <c r="H24" s="54">
        <f t="shared" si="3"/>
        <v>0</v>
      </c>
      <c r="I24" s="54">
        <f t="shared" si="3"/>
        <v>0</v>
      </c>
      <c r="J24" s="54">
        <f t="shared" si="3"/>
        <v>11555.3</v>
      </c>
      <c r="K24" s="54">
        <f t="shared" si="3"/>
        <v>11555.3</v>
      </c>
      <c r="L24" s="48">
        <f t="shared" si="0"/>
        <v>100</v>
      </c>
      <c r="M24" s="57"/>
    </row>
    <row r="25" spans="1:16" s="32" customFormat="1" ht="20.45" customHeight="1" x14ac:dyDescent="0.25">
      <c r="A25" s="23" t="s">
        <v>32</v>
      </c>
      <c r="B25" s="119" t="s">
        <v>47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1"/>
    </row>
    <row r="26" spans="1:16" s="7" customFormat="1" ht="20.45" customHeight="1" x14ac:dyDescent="0.25">
      <c r="A26" s="23"/>
      <c r="B26" s="119" t="s">
        <v>29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1"/>
    </row>
    <row r="27" spans="1:16" s="31" customFormat="1" ht="50.25" customHeight="1" x14ac:dyDescent="0.25">
      <c r="A27" s="75" t="s">
        <v>34</v>
      </c>
      <c r="B27" s="53" t="s">
        <v>31</v>
      </c>
      <c r="C27" s="40">
        <v>140745.60000000001</v>
      </c>
      <c r="D27" s="40">
        <v>129957.4</v>
      </c>
      <c r="E27" s="40">
        <v>10788.2</v>
      </c>
      <c r="F27" s="40">
        <v>0</v>
      </c>
      <c r="G27" s="48">
        <v>118238.7</v>
      </c>
      <c r="H27" s="40">
        <v>0</v>
      </c>
      <c r="I27" s="40">
        <v>108145.1</v>
      </c>
      <c r="J27" s="40">
        <v>10093.6</v>
      </c>
      <c r="K27" s="40">
        <v>118238.7</v>
      </c>
      <c r="L27" s="48">
        <f t="shared" ref="L27:L29" si="4">K27/(C27+F27)*100</f>
        <v>84.008807380124125</v>
      </c>
      <c r="M27" s="52" t="s">
        <v>48</v>
      </c>
    </row>
    <row r="28" spans="1:16" s="31" customFormat="1" ht="91.5" customHeight="1" x14ac:dyDescent="0.25">
      <c r="A28" s="75" t="s">
        <v>51</v>
      </c>
      <c r="B28" s="53" t="s">
        <v>49</v>
      </c>
      <c r="C28" s="40">
        <v>97990.6</v>
      </c>
      <c r="D28" s="40">
        <v>95050.9</v>
      </c>
      <c r="E28" s="40">
        <v>2939.7</v>
      </c>
      <c r="F28" s="40">
        <v>0</v>
      </c>
      <c r="G28" s="48">
        <v>93875.5</v>
      </c>
      <c r="H28" s="40">
        <v>16625.3</v>
      </c>
      <c r="I28" s="40">
        <v>74433.899999999994</v>
      </c>
      <c r="J28" s="40">
        <v>2816.3</v>
      </c>
      <c r="K28" s="40">
        <v>93875.5</v>
      </c>
      <c r="L28" s="48">
        <v>95.8</v>
      </c>
      <c r="M28" s="52" t="s">
        <v>50</v>
      </c>
    </row>
    <row r="29" spans="1:16" s="34" customFormat="1" ht="15" customHeight="1" x14ac:dyDescent="0.25">
      <c r="A29" s="51"/>
      <c r="B29" s="55" t="s">
        <v>23</v>
      </c>
      <c r="C29" s="54">
        <f t="shared" ref="C29:K29" si="5">SUM(C27:C28)</f>
        <v>238736.2</v>
      </c>
      <c r="D29" s="54">
        <f t="shared" si="5"/>
        <v>225008.3</v>
      </c>
      <c r="E29" s="54">
        <f t="shared" si="5"/>
        <v>13727.900000000001</v>
      </c>
      <c r="F29" s="54">
        <f t="shared" si="5"/>
        <v>0</v>
      </c>
      <c r="G29" s="54">
        <f t="shared" si="5"/>
        <v>212114.2</v>
      </c>
      <c r="H29" s="54">
        <f t="shared" si="5"/>
        <v>16625.3</v>
      </c>
      <c r="I29" s="54">
        <f t="shared" si="5"/>
        <v>182579</v>
      </c>
      <c r="J29" s="54">
        <f t="shared" si="5"/>
        <v>12909.900000000001</v>
      </c>
      <c r="K29" s="54">
        <f t="shared" si="5"/>
        <v>212114.2</v>
      </c>
      <c r="L29" s="25">
        <f t="shared" si="4"/>
        <v>88.84877953154988</v>
      </c>
      <c r="M29" s="54"/>
    </row>
    <row r="30" spans="1:16" s="34" customFormat="1" ht="18.95" customHeight="1" x14ac:dyDescent="0.25">
      <c r="A30" s="33" t="s">
        <v>42</v>
      </c>
      <c r="B30" s="123" t="s">
        <v>44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1:16" s="34" customFormat="1" ht="12" customHeight="1" x14ac:dyDescent="0.25">
      <c r="A31" s="35"/>
      <c r="B31" s="119" t="s">
        <v>33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1"/>
    </row>
    <row r="32" spans="1:16" s="32" customFormat="1" ht="80.25" customHeight="1" x14ac:dyDescent="0.2">
      <c r="A32" s="42" t="s">
        <v>36</v>
      </c>
      <c r="B32" s="73" t="s">
        <v>35</v>
      </c>
      <c r="C32" s="40">
        <v>10527.7</v>
      </c>
      <c r="D32" s="40">
        <v>10527.7</v>
      </c>
      <c r="E32" s="40">
        <v>0</v>
      </c>
      <c r="F32" s="40">
        <v>0</v>
      </c>
      <c r="G32" s="48">
        <v>10527.7</v>
      </c>
      <c r="H32" s="48">
        <v>0</v>
      </c>
      <c r="I32" s="48">
        <v>10527.7</v>
      </c>
      <c r="J32" s="48">
        <v>0</v>
      </c>
      <c r="K32" s="48">
        <v>10527.7</v>
      </c>
      <c r="L32" s="48">
        <v>100</v>
      </c>
      <c r="M32" s="74" t="s">
        <v>79</v>
      </c>
      <c r="N32" s="36"/>
      <c r="P32" s="36"/>
    </row>
    <row r="33" spans="1:21" s="34" customFormat="1" ht="13.5" customHeight="1" x14ac:dyDescent="0.25">
      <c r="A33" s="35"/>
      <c r="B33" s="55" t="s">
        <v>23</v>
      </c>
      <c r="C33" s="54">
        <f t="shared" ref="C33:K33" si="6">SUM(C32)</f>
        <v>10527.7</v>
      </c>
      <c r="D33" s="54">
        <f t="shared" si="6"/>
        <v>10527.7</v>
      </c>
      <c r="E33" s="54">
        <f t="shared" si="6"/>
        <v>0</v>
      </c>
      <c r="F33" s="54">
        <f t="shared" si="6"/>
        <v>0</v>
      </c>
      <c r="G33" s="54">
        <f t="shared" si="6"/>
        <v>10527.7</v>
      </c>
      <c r="H33" s="54">
        <f t="shared" si="6"/>
        <v>0</v>
      </c>
      <c r="I33" s="54">
        <f t="shared" si="6"/>
        <v>10527.7</v>
      </c>
      <c r="J33" s="54">
        <f t="shared" si="6"/>
        <v>0</v>
      </c>
      <c r="K33" s="54">
        <f t="shared" si="6"/>
        <v>10527.7</v>
      </c>
      <c r="L33" s="25">
        <f t="shared" ref="L33:L43" si="7">K33/(C33+F33)*100</f>
        <v>100</v>
      </c>
      <c r="M33" s="49"/>
      <c r="P33" s="59"/>
    </row>
    <row r="34" spans="1:21" s="34" customFormat="1" ht="15" customHeight="1" x14ac:dyDescent="0.25">
      <c r="A34" s="61" t="s">
        <v>65</v>
      </c>
      <c r="B34" s="125" t="s">
        <v>61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7"/>
      <c r="P34" s="59"/>
    </row>
    <row r="35" spans="1:21" s="34" customFormat="1" ht="12.75" customHeight="1" x14ac:dyDescent="0.25">
      <c r="A35" s="61"/>
      <c r="B35" s="125" t="s">
        <v>69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P35" s="59"/>
    </row>
    <row r="36" spans="1:21" s="34" customFormat="1" ht="58.5" customHeight="1" x14ac:dyDescent="0.25">
      <c r="A36" s="61" t="s">
        <v>66</v>
      </c>
      <c r="B36" s="72" t="s">
        <v>62</v>
      </c>
      <c r="C36" s="92">
        <f>D36+E36</f>
        <v>343.90000000000003</v>
      </c>
      <c r="D36" s="67">
        <v>0</v>
      </c>
      <c r="E36" s="67">
        <f>311.8+32.1</f>
        <v>343.90000000000003</v>
      </c>
      <c r="F36" s="93"/>
      <c r="G36" s="94">
        <f>H36+I36+J36</f>
        <v>32.06</v>
      </c>
      <c r="H36" s="69"/>
      <c r="I36" s="69"/>
      <c r="J36" s="94">
        <v>32.06</v>
      </c>
      <c r="K36" s="68">
        <f>G36</f>
        <v>32.06</v>
      </c>
      <c r="L36" s="70">
        <f>K36/(C36+F36)*100</f>
        <v>9.3224774643791797</v>
      </c>
      <c r="M36" s="62" t="s">
        <v>80</v>
      </c>
      <c r="P36" s="59"/>
    </row>
    <row r="37" spans="1:21" s="34" customFormat="1" ht="59.25" customHeight="1" x14ac:dyDescent="0.25">
      <c r="A37" s="61" t="s">
        <v>67</v>
      </c>
      <c r="B37" s="72" t="s">
        <v>63</v>
      </c>
      <c r="C37" s="92">
        <f>D37+E37</f>
        <v>126.4</v>
      </c>
      <c r="D37" s="67">
        <v>0</v>
      </c>
      <c r="E37" s="67">
        <f>94.3+32.1</f>
        <v>126.4</v>
      </c>
      <c r="F37" s="93"/>
      <c r="G37" s="94">
        <f>H37+I37+J37</f>
        <v>32.06</v>
      </c>
      <c r="H37" s="69"/>
      <c r="I37" s="69"/>
      <c r="J37" s="94">
        <v>32.06</v>
      </c>
      <c r="K37" s="68">
        <f>G37</f>
        <v>32.06</v>
      </c>
      <c r="L37" s="70">
        <f>K37/(C37+F37)*100</f>
        <v>25.363924050632914</v>
      </c>
      <c r="M37" s="62" t="s">
        <v>81</v>
      </c>
      <c r="P37" s="59"/>
    </row>
    <row r="38" spans="1:21" s="34" customFormat="1" ht="59.25" customHeight="1" x14ac:dyDescent="0.25">
      <c r="A38" s="61" t="s">
        <v>68</v>
      </c>
      <c r="B38" s="72" t="s">
        <v>64</v>
      </c>
      <c r="C38" s="92">
        <f>D38+E38</f>
        <v>376.1</v>
      </c>
      <c r="D38" s="67">
        <v>0</v>
      </c>
      <c r="E38" s="67">
        <f>344+32.1</f>
        <v>376.1</v>
      </c>
      <c r="F38" s="39"/>
      <c r="G38" s="94">
        <f>H38+I38+J38</f>
        <v>32.06</v>
      </c>
      <c r="H38" s="71"/>
      <c r="I38" s="71"/>
      <c r="J38" s="94">
        <v>32.06</v>
      </c>
      <c r="K38" s="68">
        <f>G38</f>
        <v>32.06</v>
      </c>
      <c r="L38" s="70">
        <f>K38/(C38+F38)*100</f>
        <v>8.5243286360010639</v>
      </c>
      <c r="M38" s="62" t="s">
        <v>82</v>
      </c>
      <c r="P38" s="59"/>
    </row>
    <row r="39" spans="1:21" s="34" customFormat="1" ht="13.5" customHeight="1" x14ac:dyDescent="0.25">
      <c r="A39" s="63"/>
      <c r="B39" s="95" t="s">
        <v>23</v>
      </c>
      <c r="C39" s="93">
        <f>SUM(C36:C38)</f>
        <v>846.40000000000009</v>
      </c>
      <c r="D39" s="93">
        <f t="shared" ref="D39:K39" si="8">SUM(D36:D38)</f>
        <v>0</v>
      </c>
      <c r="E39" s="93">
        <f t="shared" si="8"/>
        <v>846.40000000000009</v>
      </c>
      <c r="F39" s="93">
        <f t="shared" si="8"/>
        <v>0</v>
      </c>
      <c r="G39" s="93">
        <f t="shared" si="8"/>
        <v>96.18</v>
      </c>
      <c r="H39" s="65">
        <f t="shared" si="8"/>
        <v>0</v>
      </c>
      <c r="I39" s="65">
        <f t="shared" si="8"/>
        <v>0</v>
      </c>
      <c r="J39" s="93">
        <f t="shared" si="8"/>
        <v>96.18</v>
      </c>
      <c r="K39" s="65">
        <f t="shared" si="8"/>
        <v>96.18</v>
      </c>
      <c r="L39" s="66">
        <f>K39/(C39+F39)*100</f>
        <v>11.363421550094516</v>
      </c>
      <c r="M39" s="64"/>
      <c r="P39" s="59"/>
    </row>
    <row r="40" spans="1:21" s="34" customFormat="1" ht="13.5" customHeight="1" x14ac:dyDescent="0.25">
      <c r="A40" s="77" t="s">
        <v>65</v>
      </c>
      <c r="B40" s="116" t="s">
        <v>70</v>
      </c>
      <c r="C40" s="117"/>
      <c r="D40" s="117"/>
      <c r="E40" s="117"/>
      <c r="F40" s="117"/>
      <c r="G40" s="118"/>
      <c r="H40" s="78"/>
      <c r="I40" s="79"/>
      <c r="J40" s="80"/>
      <c r="K40" s="80"/>
      <c r="L40" s="80"/>
      <c r="M40" s="81"/>
      <c r="N40" s="86"/>
      <c r="O40" s="86"/>
      <c r="P40" s="86"/>
      <c r="Q40" s="86"/>
      <c r="R40" s="86"/>
      <c r="S40" s="86"/>
      <c r="T40" s="86"/>
      <c r="U40" s="87"/>
    </row>
    <row r="41" spans="1:21" s="85" customFormat="1" ht="33.75" customHeight="1" x14ac:dyDescent="0.25">
      <c r="A41" s="82" t="s">
        <v>66</v>
      </c>
      <c r="B41" s="83" t="s">
        <v>71</v>
      </c>
      <c r="C41" s="96">
        <v>10595.7</v>
      </c>
      <c r="D41" s="96">
        <v>0</v>
      </c>
      <c r="E41" s="96">
        <v>10595.7</v>
      </c>
      <c r="F41" s="96">
        <v>0</v>
      </c>
      <c r="G41" s="96">
        <v>10595.7</v>
      </c>
      <c r="H41" s="97" t="s">
        <v>72</v>
      </c>
      <c r="I41" s="96" t="s">
        <v>72</v>
      </c>
      <c r="J41" s="96">
        <v>10595.7</v>
      </c>
      <c r="K41" s="84">
        <v>10595.7</v>
      </c>
      <c r="L41" s="84">
        <v>100</v>
      </c>
      <c r="M41" s="90" t="s">
        <v>73</v>
      </c>
      <c r="N41" s="88"/>
      <c r="O41" s="88"/>
      <c r="P41" s="88"/>
      <c r="Q41" s="88"/>
      <c r="R41" s="88"/>
      <c r="S41" s="88"/>
      <c r="T41" s="88"/>
      <c r="U41" s="89"/>
    </row>
    <row r="42" spans="1:21" s="104" customFormat="1" ht="13.5" customHeight="1" x14ac:dyDescent="0.25">
      <c r="A42" s="98"/>
      <c r="B42" s="99" t="s">
        <v>23</v>
      </c>
      <c r="C42" s="100">
        <v>10595.7</v>
      </c>
      <c r="D42" s="100">
        <v>0</v>
      </c>
      <c r="E42" s="100">
        <v>10595.7</v>
      </c>
      <c r="F42" s="100">
        <v>0</v>
      </c>
      <c r="G42" s="100">
        <v>10595.7</v>
      </c>
      <c r="H42" s="101" t="s">
        <v>72</v>
      </c>
      <c r="I42" s="102" t="s">
        <v>72</v>
      </c>
      <c r="J42" s="102">
        <v>10595.7</v>
      </c>
      <c r="K42" s="102">
        <v>0</v>
      </c>
      <c r="L42" s="102">
        <v>100</v>
      </c>
      <c r="M42" s="102"/>
      <c r="N42" s="91"/>
      <c r="O42" s="91"/>
      <c r="P42" s="103"/>
      <c r="Q42" s="103"/>
      <c r="R42" s="103"/>
      <c r="S42" s="91"/>
      <c r="T42" s="91"/>
      <c r="U42" s="91"/>
    </row>
    <row r="43" spans="1:21" s="60" customFormat="1" ht="14.25" customHeight="1" x14ac:dyDescent="0.25">
      <c r="A43" s="42"/>
      <c r="B43" s="19" t="s">
        <v>37</v>
      </c>
      <c r="C43" s="25">
        <f>C15+C18+C21+C24+C29+C33+C39+C42</f>
        <v>386151.10000000009</v>
      </c>
      <c r="D43" s="25">
        <f>D15+D18+D21+D24+D29+D33+D39+D42</f>
        <v>326531.5</v>
      </c>
      <c r="E43" s="25">
        <f>E15+E18+E21+E24+E29+E33+E39+E42</f>
        <v>59619.600000000006</v>
      </c>
      <c r="F43" s="20">
        <v>0</v>
      </c>
      <c r="G43" s="20">
        <f>G15+G18+G21+G24+G29+G33+G39+G42</f>
        <v>346719.48000000004</v>
      </c>
      <c r="H43" s="20">
        <v>16625.3</v>
      </c>
      <c r="I43" s="20">
        <f>I15+I18+I21+I24+I29+I33+I39+I42</f>
        <v>273736.2</v>
      </c>
      <c r="J43" s="20">
        <f>J15+J18+J21+J24+J29+J33+J39+J42</f>
        <v>56357.98000000001</v>
      </c>
      <c r="K43" s="20">
        <f>K15+K18+K21+K24+K29+K33+K39+K42</f>
        <v>336123.88</v>
      </c>
      <c r="L43" s="25">
        <f t="shared" si="7"/>
        <v>87.04465169204488</v>
      </c>
      <c r="M43" s="21"/>
    </row>
    <row r="44" spans="1:21" s="7" customFormat="1" x14ac:dyDescent="0.25">
      <c r="C44" s="8"/>
      <c r="D44" s="44">
        <v>4</v>
      </c>
      <c r="E44" s="12">
        <v>21178.449089999998</v>
      </c>
      <c r="F44" s="12"/>
      <c r="G44" s="13"/>
      <c r="H44" s="13"/>
      <c r="I44" s="13">
        <v>33102.812140000002</v>
      </c>
      <c r="J44" s="13">
        <v>10102.64313</v>
      </c>
      <c r="K44" s="13"/>
    </row>
    <row r="45" spans="1:21" x14ac:dyDescent="0.25">
      <c r="C45" s="3"/>
      <c r="D45" s="14">
        <v>44440</v>
      </c>
      <c r="E45" s="14">
        <f>E44-E43</f>
        <v>-38441.150910000011</v>
      </c>
      <c r="F45" s="15"/>
      <c r="G45" s="16"/>
      <c r="H45" s="17"/>
      <c r="I45" s="14">
        <f>I44-I43</f>
        <v>-240633.38786000002</v>
      </c>
      <c r="J45" s="14">
        <f>J44-J43</f>
        <v>-46255.336870000014</v>
      </c>
      <c r="K45" s="16"/>
    </row>
    <row r="46" spans="1:21" x14ac:dyDescent="0.25">
      <c r="C46" s="45"/>
      <c r="D46" s="9"/>
      <c r="E46" s="10"/>
    </row>
    <row r="47" spans="1:21" x14ac:dyDescent="0.25">
      <c r="B47" s="11"/>
      <c r="C47" s="9"/>
      <c r="D47" s="9"/>
      <c r="E47" s="9"/>
    </row>
  </sheetData>
  <mergeCells count="23">
    <mergeCell ref="B40:G40"/>
    <mergeCell ref="B25:M25"/>
    <mergeCell ref="B8:M8"/>
    <mergeCell ref="B26:M26"/>
    <mergeCell ref="B19:M19"/>
    <mergeCell ref="B16:M16"/>
    <mergeCell ref="B22:L22"/>
    <mergeCell ref="B34:M34"/>
    <mergeCell ref="B35:M35"/>
    <mergeCell ref="B30:M30"/>
    <mergeCell ref="B31:M31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</mergeCells>
  <phoneticPr fontId="5" type="noConversion"/>
  <pageMargins left="0.19685039370078741" right="0" top="0" bottom="0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2021-01-20T04:38:03Z</dcterms:modified>
</cp:coreProperties>
</file>