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30" yWindow="1020" windowWidth="14805" windowHeight="8145"/>
  </bookViews>
  <sheets>
    <sheet name="2024" sheetId="5" r:id="rId1"/>
  </sheets>
  <definedNames>
    <definedName name="_xlnm.Print_Titles" localSheetId="0">'2024'!$5:$6</definedName>
  </definedNames>
  <calcPr calcId="144525"/>
</workbook>
</file>

<file path=xl/calcChain.xml><?xml version="1.0" encoding="utf-8"?>
<calcChain xmlns="http://schemas.openxmlformats.org/spreadsheetml/2006/main">
  <c r="E43" i="5" l="1"/>
  <c r="F43" i="5"/>
  <c r="F33" i="5"/>
  <c r="L15" i="5"/>
  <c r="J23" i="5"/>
  <c r="M37" i="5"/>
  <c r="H10" i="5"/>
  <c r="H41" i="5"/>
  <c r="H37" i="5"/>
  <c r="H20" i="5"/>
  <c r="F42" i="5" l="1"/>
  <c r="F38" i="5"/>
  <c r="C38" i="5"/>
  <c r="C41" i="5"/>
  <c r="M41" i="5" s="1"/>
  <c r="C37" i="5"/>
  <c r="C42" i="5" l="1"/>
  <c r="K12" i="5"/>
  <c r="H22" i="5" l="1"/>
  <c r="K34" i="5"/>
  <c r="H33" i="5"/>
  <c r="H34" i="5" s="1"/>
  <c r="F34" i="5"/>
  <c r="E34" i="5"/>
  <c r="C33" i="5"/>
  <c r="F30" i="5"/>
  <c r="E30" i="5"/>
  <c r="L29" i="5"/>
  <c r="C29" i="5"/>
  <c r="C30" i="5" s="1"/>
  <c r="C34" i="5" l="1"/>
  <c r="M33" i="5"/>
  <c r="L33" i="5"/>
  <c r="L34" i="5" s="1"/>
  <c r="M34" i="5" l="1"/>
  <c r="H26" i="5"/>
  <c r="E12" i="5"/>
  <c r="H19" i="5" l="1"/>
  <c r="L19" i="5" s="1"/>
  <c r="L22" i="5"/>
  <c r="H21" i="5"/>
  <c r="L21" i="5" s="1"/>
  <c r="L26" i="5"/>
  <c r="M22" i="5" l="1"/>
  <c r="C20" i="5"/>
  <c r="C19" i="5"/>
  <c r="M19" i="5" s="1"/>
  <c r="C22" i="5"/>
  <c r="C21" i="5"/>
  <c r="M21" i="5" s="1"/>
  <c r="L23" i="5" l="1"/>
  <c r="F12" i="5"/>
  <c r="C10" i="5"/>
  <c r="C11" i="5"/>
  <c r="C26" i="5"/>
  <c r="E16" i="5"/>
  <c r="F16" i="5"/>
  <c r="J16" i="5"/>
  <c r="K16" i="5"/>
  <c r="H11" i="5"/>
  <c r="C15" i="5"/>
  <c r="C16" i="5" s="1"/>
  <c r="H15" i="5"/>
  <c r="H16" i="5" s="1"/>
  <c r="E23" i="5"/>
  <c r="F23" i="5"/>
  <c r="H23" i="5"/>
  <c r="K23" i="5"/>
  <c r="L16" i="5"/>
  <c r="H27" i="5"/>
  <c r="L27" i="5"/>
  <c r="K27" i="5"/>
  <c r="J12" i="5"/>
  <c r="I31" i="5"/>
  <c r="F27" i="5"/>
  <c r="F31" i="5" l="1"/>
  <c r="K31" i="5"/>
  <c r="K43" i="5"/>
  <c r="J43" i="5"/>
  <c r="J31" i="5"/>
  <c r="E31" i="5"/>
  <c r="C27" i="5"/>
  <c r="M27" i="5" s="1"/>
  <c r="M26" i="5"/>
  <c r="M11" i="5"/>
  <c r="H12" i="5"/>
  <c r="H43" i="5" s="1"/>
  <c r="M15" i="5"/>
  <c r="C12" i="5"/>
  <c r="L12" i="5"/>
  <c r="L31" i="5" s="1"/>
  <c r="M16" i="5"/>
  <c r="C23" i="5"/>
  <c r="C43" i="5" l="1"/>
  <c r="L43" i="5"/>
  <c r="H31" i="5"/>
  <c r="M23" i="5"/>
  <c r="C31" i="5"/>
  <c r="M31" i="5" s="1"/>
  <c r="M12" i="5"/>
  <c r="M43" i="5" l="1"/>
</calcChain>
</file>

<file path=xl/sharedStrings.xml><?xml version="1.0" encoding="utf-8"?>
<sst xmlns="http://schemas.openxmlformats.org/spreadsheetml/2006/main" count="87" uniqueCount="75">
  <si>
    <t>Отчет о ходе строительства и приобретения объектов</t>
  </si>
  <si>
    <t>включенных в перечень строек и объектов на текущий год и плановый период</t>
  </si>
  <si>
    <t>Наименование объекта</t>
  </si>
  <si>
    <t xml:space="preserve">Капитальные вложения на текущий год
(тыс.руб.)
</t>
  </si>
  <si>
    <t>Остаток межбюджетных трансфертов прошлых лет, подлежащие передаче в бюджет МО</t>
  </si>
  <si>
    <t>Выполнено работ (приобретено) на отчетную дату, всего за счёт всех источников (исполнение)</t>
  </si>
  <si>
    <t>% исполнения к кап. вложениям гр.11/(гр. 3+гр. 6)х100</t>
  </si>
  <si>
    <t>Информация о проведении торгов, заключении контракта, соблюдении условий контракта подрядной организацией, причины низкого исполнения)</t>
  </si>
  <si>
    <t>ВСЕГО</t>
  </si>
  <si>
    <t>из бюджета автономного округа</t>
  </si>
  <si>
    <t xml:space="preserve">средств бюджета автономного округа </t>
  </si>
  <si>
    <t>1.</t>
  </si>
  <si>
    <t>1.1.</t>
  </si>
  <si>
    <t>Образовательно-культурный комплекс в д. Хулимсунт, Березовского района</t>
  </si>
  <si>
    <t>1.2.</t>
  </si>
  <si>
    <t>Итого по программе:</t>
  </si>
  <si>
    <t>2.</t>
  </si>
  <si>
    <t>4.</t>
  </si>
  <si>
    <t>ВСЕГО:</t>
  </si>
  <si>
    <t>Муниципальная программа "Развитие образования в Березовском районе"</t>
  </si>
  <si>
    <t>Муниципальная программа "Развитие жилищной сферы в Березовском районе»</t>
  </si>
  <si>
    <t>Средняя школа в пгт. Березово</t>
  </si>
  <si>
    <t>Муниципальная программа "Жилищно-коммунальный комплекс в Березовском районе"</t>
  </si>
  <si>
    <t>Реконструкция и расширение канализационных очистных сооружений до 2000 м3/сут. в пгт. Березово</t>
  </si>
  <si>
    <t>Подпрограмма "Обеспечение равных прав потребителей на получение коммунальных ресурсов"</t>
  </si>
  <si>
    <t>2.1.</t>
  </si>
  <si>
    <t xml:space="preserve">Приобретение жилья, выплата возмещения на изымаемую недвижимость </t>
  </si>
  <si>
    <t>4.1.</t>
  </si>
  <si>
    <t>3.</t>
  </si>
  <si>
    <t>3.1.</t>
  </si>
  <si>
    <t>из федерального бюджета</t>
  </si>
  <si>
    <t>Профинансировано МО в 2024 году  (кассовые расходы) за счёт:</t>
  </si>
  <si>
    <t>средств федерального бюджета</t>
  </si>
  <si>
    <t>из бюджета района</t>
  </si>
  <si>
    <t>средств бюджета района</t>
  </si>
  <si>
    <t xml:space="preserve"> </t>
  </si>
  <si>
    <t>Строительство водоочистных сооружений в п. Светлый</t>
  </si>
  <si>
    <t>Водоочистные сооружения в пгт. Березово</t>
  </si>
  <si>
    <t>Комплекс процессных мероприятий "Приобретение имущества в муниципальную собственность"</t>
  </si>
  <si>
    <t>Приобретение автоматизированой блочно-модульной котельной по адресу: ХМАО-Югра, Березовский район, пгт. Березово, ул. Молодежная, 23</t>
  </si>
  <si>
    <t>Муниципальная программа "Развитие физической культуры, спорта и молодежной политики в Березовском районе"</t>
  </si>
  <si>
    <t>Спортивный зал имени Руслана Проводникова в пгт. Березово</t>
  </si>
  <si>
    <t>Строительство канализационных очистных сооружений в с. Саранпауль (ПИР)</t>
  </si>
  <si>
    <t>3.2</t>
  </si>
  <si>
    <t>3.3</t>
  </si>
  <si>
    <t>3.4</t>
  </si>
  <si>
    <t>Муниципальная программа "Управление муниципальным имуществом в  Березовском районе"</t>
  </si>
  <si>
    <t>Выполнены кадастровые работы по постановке земельного участка на кадастровый учет. Заключен договор безвозмездного пользования земельным участком.</t>
  </si>
  <si>
    <t>=I28+J28+K28</t>
  </si>
  <si>
    <t xml:space="preserve">Объект включен в государственную программу ХМАО-Югры «Строительство» утвержденную Постановлением Правительстьва ХМАО-Югры от 10.11.2023 № 561-п.
Стоимость объекта в гос.программе – 263 157,9 тыс.рублей.
Выполненные мероприятия по объекту:
- разработано техническое задание по объекту, 29.11.2023 г. согласовано Департаментом физической культуры и спорта автономного округа.
- в период с 23.11.2023 г. по 11.12.2023 г. получены технические условия на подключение объекта к сетям инженерно-технического обеспечения;
- 08.12.2023 г. подготовлен  в установленном порядке градостроительный план земельного участка  № РФ-86-4-01-0-00-2023-1485-0; 
- 12.12.2023 г. выполнен расчет стоимости объекта по укрупненным показателям НЦС-2023; 
- 05.02.2024 г. задание на проектирование согласовано АУ ХМАО-Югры «Управление государственной экспертизы проектной документации и ценооразования в строительстве»;
- 13.02.2024 г. получено сводное заключение Департамента строительства и ЖКК ХМАО-Югры (42-Исх-2209) о возможности размещения объекта, предлагаемого к строительству, на предложенном месте размещения (земельном участке);
- 25.03.2024 получено заключение Депэкономики Югры 22-Исх-2793  о проверке инвестиционного проекта на предмет эффективности
использования средств бюджета Ханты-Мансийского автономного
округа – Югры, направляемых на капитальные вложения,
- после утверждения задания на проектирование будет начата подготовка документации для проведения открытого аукциона на выполнение проектно-изыскательских (ПИР) и строительно-монтажных работ (СМР).
Необходима корректировка государственной программы  ХМАО-Югры «Строительство» в части периода реализации проекта в 2024 году.
Учитывая время необходимое для:
- заключения контракта на проведение проектно-изыскательских и строительно-монтажных работ;
- проведения проектно-изыскательских работ; 
- проведения проверки достоверности определения сметной стоимости;
- сложную транспортную схему доставки стройматериалов и сезонность доставки материалов;
период реализации проекта следует увеличить –  с 2024 по 2025 годы.
</t>
  </si>
  <si>
    <t>Заключен муниципальный контракт № 35-23 от 10.07.2023 г. на выполнение проектно-изыскательских работ по объекту. Проведены инженерные изыскания, разработаны 5 разделов проектной документации, предоставленные заказчику на согласование. Срок выполнения работ - 30.10.2024 г.</t>
  </si>
  <si>
    <t xml:space="preserve">Заключен муниципальный контракт № 38/24-Д от 15.03.2024 г. Оплачен первый платеж в размере 7 840,0 тыс.руб. (31.03.2024 г.) </t>
  </si>
  <si>
    <t>5.</t>
  </si>
  <si>
    <t>Строительство пожарных водоемов в д. Шайтанка и Деминское (ПИР)</t>
  </si>
  <si>
    <t>5.1.</t>
  </si>
  <si>
    <t>6.</t>
  </si>
  <si>
    <t>Муниципальная программа "Совеременная траспортная система Березовского района"</t>
  </si>
  <si>
    <t>Комплекс процессных меропритий "Обеспечение функционирования сети автомобильных дорог общего пользования регионального или межмуниципального, местного значения" государственной программы совеременная транспортная система"</t>
  </si>
  <si>
    <t>на 30.06.2024 года</t>
  </si>
  <si>
    <t>Комплекс процессных мероприятий "Реализация полномочий в области строительства и жилищных отношений"</t>
  </si>
  <si>
    <t>Назначены денежные средства на проектно-изыскательские работы, в июле 2024 г. будет объявлен аукцион.</t>
  </si>
  <si>
    <t xml:space="preserve">В рамках заключенного МК № 14/12 от 10.06.2022 г. с  ООО «Артпроектэксперт», г.Чебоксары на выполнение проектно-изыскательских работ по  объекту проектная документация разработана в полном объеме. 09.06.2023 г. проектная документация и пакет исходно-разрешительной документации загружен  на проверку Единой цифровой платформы экспертизы (ЕЦПЭ), в настоящее время проходит входной контроль.
 Для прохождения экспертизы проектной документации необходимо предоставить заключение историко-культурной экспертизы земельного участка. Проведение работ по архиологическим изысканиям на земельном участке запланировано в летний период 2024 года.
</t>
  </si>
  <si>
    <t>Комплекс процессных мероприятий "Проектирование и строительство пожарных водоемов"</t>
  </si>
  <si>
    <t>Региональный проект "Совеременная школа"</t>
  </si>
  <si>
    <t>Региональный проект "Укрепление материально-технической баз учреждений спорта"</t>
  </si>
  <si>
    <t>Муниципальная программа "Безопасность жизнедеятельности на территории Березовского района"</t>
  </si>
  <si>
    <t>Реконструкция автодороги по ул. Чкалова с заменой участка газопровода низкого давления в  пгт. Березово</t>
  </si>
  <si>
    <t>6.1.</t>
  </si>
  <si>
    <t>7.</t>
  </si>
  <si>
    <t>7.1.</t>
  </si>
  <si>
    <t>Заключен МК № 57/20 от 17.11.2020 года. Подрядная организация ООО ГК "Альянс" Рязанская обл, на выполнение проектно-изыскательских и строительно-монтажных работ по объекту «Средняя школа, пгт.Березово», срок выполнения-30.11.2024 (доп.соглашение № 4 от 14.02.2023 года), цена контракта 1 885 594,24 тыс. руб. (доп. соглашение № 5 от 31.05.2023). Выплачен аванс в размере 550 000,0 т.р. - дата и номер контракта (ПИР+СМР) – МК № 57/20 от 17.11.2020 г. 
- срок выполнения работ ( в т. ч ПИР до ДАТА):, ПИР – до  17.05.2021 г., СМР - до 30.11.2024 г.
Направлено инвестпредложение в Департамент строительства и ЖКК ХМАО-Югры о продлении срока строительства и перераспределении средств с 2024 г. на 2024-2025 г.г. Готовность объекта-20%.  На объекте задействовано 101 человек, в т.ч. 12 человек ИТР и 8 единиц техники.
Выполняются работы по устройству железобетонного каркаса здания, возведению наружных и внутренних стен, устройство ограждения территории - бурение скважин под сваи ограждения территории, забивка свай ограждения территории, устройство ростверка ограждения, приступили к монтажу колонн 2-го яруса здания. Причина неполного кассового освоения-малое количество задействованного рабочего персонала на объекте,сильное отставание от графика производства работ. Работы на объекте ведутся с учетом авансирования.</t>
  </si>
  <si>
    <t>Заключено 11 муниципальных контракта по приобретению жилых помещений на общую сумму 31 988,6 тыс. руб. Все жилые помещения будут переданы в порядке разграничения имущества Березовского района в муниципальную собственность гп. Березово для предоставления гражданам на условиях социального найма, при переселении из аварийного жилого фонда. На основании решения Березовского районного суда выплачено 2 гражданам возмещение на сумму 1 258,0 тыс. руб.</t>
  </si>
  <si>
    <t xml:space="preserve">Объект включен в государственную программу ХМАО-Югры «Строительство», утвержденную постановлением Правительстьва ХМАО-Югры от 10.11.2023 № 561-п. Выполненные мероприятия по объекту: разработано техническое задание, получены технические условия на подключение объекта к сетям инженерно-технического обеспечения;  подготовлен  в установленном порядке градостроительный план земельного участка  № РФ-86-4-01-0-00-2023-1485-0;   задание на проектирование согласовано АУ ХМАО-Югры «Управление государственной экспертизы проектной документации и ценооразования в строительстве»;  25.03.2024 получено заключение Депэкономики Югры 22-Исх-2793  о проверке инвестиционного проекта на предмет эффективности использования средств бюджета ХМАО-Югры, направляемых на капитальные вложения. Выплачены денежные средства по договору технического присоединения к электрическим сетям АО "ЮРЭСК".
</t>
  </si>
  <si>
    <t>08.09.2023 г. заключен муниципальный контракт № 28/23 с ООО «Корсэль» (г. Пермь) на выполнение строительно-монтажных работ  Срок выполнения работ до 18.11.2024 г. Ведутся земляные работы, устройство фундамента, осуществляется доставка стройматериалов. Срок ввода объекта в эксплуатацию - ноябрь 2024 г. Причина неполного кассового испонения бюджета автономного округа-Югры - позднее открытие навигации, по причине неблагоприятных условий подрядчик поздно зашел на площадку. Во исполнение Решения Арбитражного суда Ханты-Мансийского автономного округа – Югры от 30.05.2024 г., дело № А75-24786/2023 назначены лимиты бюджетных обязательств в рамках муниципальной программы "Жилищно-коммунальный комплекс в  Березовском районе" в сумме 5 120,5 тыс. руб. на оплату основного долга в пользу ОО Экологическое предприятие "Очистные сооружения». Оплата по договору № 02-24 от 12.02.2024 ООО "Корсэль" за предоставление услуг по авторскому надзору в сумме 178,0 тыс. руб..</t>
  </si>
  <si>
    <t xml:space="preserve">В связи с односторонним расторжением муниципального контракта с подрядной организацией ООО "ЮграАртСтрой" на объекте «Образовательно-культурный комплекс в д. Хулимсунт»  и отсутствием персонала подрядной организации, 26.04.2024 года заключен договор с ООО «Спецстрой» на обслуживание и аварийное прикрытие систем на объекте.
МКУ «Управление капитального строительства и ремонта Березовского района» произведен расчет денежных средств, необходимых к завершению работ на объекте, где сумма составила 163 408,8 тыс. руб.
В соответствии с постановлением Правительства Ханты-Мансийского автономного округа-Югры от 07.03.2024 № 83-п объект включен в Государственную программу «Строительство» с лимитами финансирования на 2024 год на сумму 137 084,2 тыс. руб. 
Недостающие средства в размере 26 324 588,1 руб. назначены из бюджета Березовского района для проведения конкурсных процедур и заключения контракта на завершение строительства объекта.
Проведение конкурентных процедур на право заключения муниципального контракта на завершение строительства объекта запланированы на июнь-июль 2024 года:
Сроки:
- закупка опубликована - 20.06.2024;
- окончание срока подачи заявок - 11.07.2024.
На объект в полном объеме доставлено технологическое оборудование.  Ведутся мероприятия по устранению нарушений.Готовность объекта – 84,0%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</si>
</sst>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.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</font>
    <font>
      <sz val="10"/>
      <name val="Arial Cyr"/>
      <charset val="204"/>
    </font>
    <font>
      <b/>
      <u/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9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165" fontId="3" fillId="0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right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Fill="1"/>
    <xf numFmtId="0" fontId="11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vertical="center"/>
    </xf>
    <xf numFmtId="165" fontId="11" fillId="0" borderId="0" xfId="0" applyNumberFormat="1" applyFont="1" applyFill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center" vertical="center" wrapText="1"/>
    </xf>
    <xf numFmtId="166" fontId="19" fillId="0" borderId="0" xfId="0" applyNumberFormat="1" applyFont="1" applyFill="1" applyBorder="1" applyAlignment="1">
      <alignment horizontal="center" vertical="center" wrapText="1"/>
    </xf>
    <xf numFmtId="166" fontId="13" fillId="2" borderId="0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166" fontId="13" fillId="0" borderId="0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Fill="1" applyAlignment="1">
      <alignment vertical="center"/>
    </xf>
    <xf numFmtId="165" fontId="4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 wrapText="1"/>
    </xf>
    <xf numFmtId="165" fontId="12" fillId="0" borderId="7" xfId="0" applyNumberFormat="1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 applyProtection="1">
      <alignment horizontal="left" vertical="center" wrapText="1" shrinkToFit="1"/>
    </xf>
    <xf numFmtId="165" fontId="14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12" fillId="0" borderId="8" xfId="0" applyNumberFormat="1" applyFont="1" applyFill="1" applyBorder="1" applyAlignment="1">
      <alignment vertical="center" wrapText="1"/>
    </xf>
    <xf numFmtId="166" fontId="13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4" fontId="19" fillId="0" borderId="6" xfId="0" applyNumberFormat="1" applyFont="1" applyFill="1" applyBorder="1" applyAlignment="1">
      <alignment horizontal="center" vertical="center" wrapText="1"/>
    </xf>
    <xf numFmtId="166" fontId="21" fillId="0" borderId="6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165" fontId="19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2" fillId="0" borderId="0" xfId="0" applyFont="1" applyFill="1"/>
    <xf numFmtId="165" fontId="22" fillId="0" borderId="0" xfId="0" applyNumberFormat="1" applyFont="1" applyFill="1" applyAlignment="1">
      <alignment vertical="center"/>
    </xf>
    <xf numFmtId="0" fontId="4" fillId="0" borderId="4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65" fontId="13" fillId="0" borderId="6" xfId="0" applyNumberFormat="1" applyFont="1" applyFill="1" applyBorder="1" applyAlignment="1">
      <alignment horizontal="center" vertical="center" wrapText="1"/>
    </xf>
    <xf numFmtId="166" fontId="13" fillId="0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center" vertical="center"/>
    </xf>
    <xf numFmtId="16" fontId="4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24" fillId="0" borderId="6" xfId="0" applyFont="1" applyFill="1" applyBorder="1" applyAlignment="1">
      <alignment vertical="center"/>
    </xf>
    <xf numFmtId="0" fontId="24" fillId="0" borderId="7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23" fillId="0" borderId="6" xfId="0" applyFont="1" applyFill="1" applyBorder="1" applyAlignment="1">
      <alignment vertical="center"/>
    </xf>
    <xf numFmtId="165" fontId="12" fillId="0" borderId="5" xfId="0" applyNumberFormat="1" applyFont="1" applyFill="1" applyBorder="1" applyAlignment="1">
      <alignment horizontal="left" vertical="center" wrapText="1"/>
    </xf>
    <xf numFmtId="165" fontId="12" fillId="0" borderId="6" xfId="0" applyNumberFormat="1" applyFont="1" applyFill="1" applyBorder="1" applyAlignment="1">
      <alignment horizontal="left"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165" fontId="3" fillId="0" borderId="5" xfId="0" applyNumberFormat="1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tabSelected="1" topLeftCell="A18" zoomScale="90" zoomScaleNormal="90" workbookViewId="0">
      <selection activeCell="M20" sqref="M20"/>
    </sheetView>
  </sheetViews>
  <sheetFormatPr defaultColWidth="8.85546875" defaultRowHeight="15" x14ac:dyDescent="0.25"/>
  <cols>
    <col min="1" max="1" width="6.140625" style="1" customWidth="1"/>
    <col min="2" max="2" width="26.28515625" style="1" customWidth="1"/>
    <col min="3" max="4" width="12.42578125" style="53" customWidth="1"/>
    <col min="5" max="5" width="10.85546875" style="53" customWidth="1"/>
    <col min="6" max="6" width="11.140625" style="53" customWidth="1"/>
    <col min="7" max="7" width="11.140625" style="4" customWidth="1"/>
    <col min="8" max="8" width="10.140625" style="13" customWidth="1"/>
    <col min="9" max="9" width="10.140625" style="1" customWidth="1"/>
    <col min="10" max="11" width="10.5703125" style="13" customWidth="1"/>
    <col min="12" max="12" width="13.140625" style="1" customWidth="1"/>
    <col min="13" max="13" width="11.42578125" style="1" customWidth="1"/>
    <col min="14" max="14" width="88.7109375" style="1" customWidth="1"/>
    <col min="15" max="16" width="8.85546875" style="1"/>
    <col min="17" max="17" width="9.5703125" style="1" bestFit="1" customWidth="1"/>
    <col min="18" max="16384" width="8.85546875" style="1"/>
  </cols>
  <sheetData>
    <row r="1" spans="1:14" ht="15.95" customHeight="1" x14ac:dyDescent="0.3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ht="15" customHeight="1" x14ac:dyDescent="0.3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ht="16.5" hidden="1" customHeight="1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ht="17.45" customHeight="1" x14ac:dyDescent="0.3">
      <c r="A4" s="117" t="s">
        <v>58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ht="63.6" customHeight="1" x14ac:dyDescent="0.25">
      <c r="A5" s="124"/>
      <c r="B5" s="123" t="s">
        <v>2</v>
      </c>
      <c r="C5" s="125" t="s">
        <v>3</v>
      </c>
      <c r="D5" s="125"/>
      <c r="E5" s="125"/>
      <c r="F5" s="125"/>
      <c r="G5" s="118" t="s">
        <v>4</v>
      </c>
      <c r="H5" s="120" t="s">
        <v>31</v>
      </c>
      <c r="I5" s="120"/>
      <c r="J5" s="120"/>
      <c r="K5" s="120"/>
      <c r="L5" s="121" t="s">
        <v>5</v>
      </c>
      <c r="M5" s="121" t="s">
        <v>6</v>
      </c>
      <c r="N5" s="118" t="s">
        <v>7</v>
      </c>
    </row>
    <row r="6" spans="1:14" ht="90.75" customHeight="1" x14ac:dyDescent="0.25">
      <c r="A6" s="124"/>
      <c r="B6" s="123"/>
      <c r="C6" s="37" t="s">
        <v>8</v>
      </c>
      <c r="D6" s="56" t="s">
        <v>30</v>
      </c>
      <c r="E6" s="52" t="s">
        <v>9</v>
      </c>
      <c r="F6" s="52" t="s">
        <v>33</v>
      </c>
      <c r="G6" s="119"/>
      <c r="H6" s="37" t="s">
        <v>8</v>
      </c>
      <c r="I6" s="15" t="s">
        <v>32</v>
      </c>
      <c r="J6" s="51" t="s">
        <v>10</v>
      </c>
      <c r="K6" s="51" t="s">
        <v>34</v>
      </c>
      <c r="L6" s="122"/>
      <c r="M6" s="122"/>
      <c r="N6" s="119"/>
    </row>
    <row r="7" spans="1:14" ht="17.45" customHeight="1" x14ac:dyDescent="0.25">
      <c r="A7" s="12">
        <v>1</v>
      </c>
      <c r="B7" s="11">
        <v>2</v>
      </c>
      <c r="C7" s="37">
        <v>3</v>
      </c>
      <c r="D7" s="37">
        <v>4</v>
      </c>
      <c r="E7" s="52">
        <v>5</v>
      </c>
      <c r="F7" s="52">
        <v>6</v>
      </c>
      <c r="G7" s="8">
        <v>7</v>
      </c>
      <c r="H7" s="37">
        <v>8</v>
      </c>
      <c r="I7" s="9">
        <v>9</v>
      </c>
      <c r="J7" s="51">
        <v>10</v>
      </c>
      <c r="K7" s="51">
        <v>11</v>
      </c>
      <c r="L7" s="10">
        <v>12</v>
      </c>
      <c r="M7" s="10">
        <v>13</v>
      </c>
      <c r="N7" s="8">
        <v>14</v>
      </c>
    </row>
    <row r="8" spans="1:14" s="3" customFormat="1" ht="15.75" customHeight="1" x14ac:dyDescent="0.25">
      <c r="A8" s="2" t="s">
        <v>11</v>
      </c>
      <c r="B8" s="108" t="s">
        <v>19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4" s="3" customFormat="1" ht="15.75" customHeight="1" x14ac:dyDescent="0.25">
      <c r="A9" s="2"/>
      <c r="B9" s="109" t="s">
        <v>63</v>
      </c>
      <c r="C9" s="110"/>
      <c r="D9" s="110"/>
      <c r="E9" s="110"/>
      <c r="F9" s="110"/>
      <c r="G9" s="110"/>
      <c r="H9" s="111"/>
      <c r="I9" s="90"/>
      <c r="J9" s="90"/>
      <c r="K9" s="90"/>
      <c r="L9" s="90"/>
      <c r="M9" s="90"/>
      <c r="N9" s="90"/>
    </row>
    <row r="10" spans="1:14" s="70" customFormat="1" ht="212.25" customHeight="1" x14ac:dyDescent="0.25">
      <c r="A10" s="67" t="s">
        <v>12</v>
      </c>
      <c r="B10" s="38" t="s">
        <v>13</v>
      </c>
      <c r="C10" s="68">
        <f>E10+F10</f>
        <v>163984.853</v>
      </c>
      <c r="D10" s="68"/>
      <c r="E10" s="69">
        <v>123375.8</v>
      </c>
      <c r="F10" s="68">
        <v>40609.053</v>
      </c>
      <c r="G10" s="68"/>
      <c r="H10" s="69">
        <f>SUM(K10+J10+I10)</f>
        <v>0</v>
      </c>
      <c r="I10" s="69"/>
      <c r="J10" s="69"/>
      <c r="K10" s="69"/>
      <c r="L10" s="69"/>
      <c r="M10" s="69">
        <v>0</v>
      </c>
      <c r="N10" s="93" t="s">
        <v>74</v>
      </c>
    </row>
    <row r="11" spans="1:14" s="70" customFormat="1" ht="164.25" customHeight="1" x14ac:dyDescent="0.25">
      <c r="A11" s="67" t="s">
        <v>14</v>
      </c>
      <c r="B11" s="39" t="s">
        <v>21</v>
      </c>
      <c r="C11" s="68">
        <f>E11+F11</f>
        <v>1294904.4439999999</v>
      </c>
      <c r="D11" s="68"/>
      <c r="E11" s="69">
        <v>1165414</v>
      </c>
      <c r="F11" s="68">
        <v>129490.444</v>
      </c>
      <c r="G11" s="68"/>
      <c r="H11" s="69">
        <f>I11+J11+K11</f>
        <v>55519.258000000002</v>
      </c>
      <c r="I11" s="69"/>
      <c r="J11" s="69">
        <v>49967.332999999999</v>
      </c>
      <c r="K11" s="69">
        <v>5551.9250000000002</v>
      </c>
      <c r="L11" s="69">
        <v>79313.2</v>
      </c>
      <c r="M11" s="69">
        <f>L11/(C11+G11)*100</f>
        <v>6.1250233843509774</v>
      </c>
      <c r="N11" s="94" t="s">
        <v>70</v>
      </c>
    </row>
    <row r="12" spans="1:14" s="71" customFormat="1" ht="17.25" customHeight="1" x14ac:dyDescent="0.25">
      <c r="A12" s="67"/>
      <c r="B12" s="18" t="s">
        <v>15</v>
      </c>
      <c r="C12" s="17">
        <f>SUM(C10:C11)</f>
        <v>1458889.2969999998</v>
      </c>
      <c r="D12" s="17">
        <v>0</v>
      </c>
      <c r="E12" s="17">
        <f>SUM(E10:E11)</f>
        <v>1288789.8</v>
      </c>
      <c r="F12" s="17">
        <f t="shared" ref="F12:L12" si="0">SUM(F10:F11)</f>
        <v>170099.497</v>
      </c>
      <c r="G12" s="17">
        <v>0</v>
      </c>
      <c r="H12" s="7">
        <f t="shared" si="0"/>
        <v>55519.258000000002</v>
      </c>
      <c r="I12" s="17">
        <v>0</v>
      </c>
      <c r="J12" s="17">
        <f t="shared" si="0"/>
        <v>49967.332999999999</v>
      </c>
      <c r="K12" s="17">
        <f>SUM(K11:K11)</f>
        <v>5551.9250000000002</v>
      </c>
      <c r="L12" s="17">
        <f t="shared" si="0"/>
        <v>79313.2</v>
      </c>
      <c r="M12" s="7">
        <f>L12/(C12+G12)*100</f>
        <v>5.4365468417032341</v>
      </c>
      <c r="N12" s="19"/>
    </row>
    <row r="13" spans="1:14" s="71" customFormat="1" ht="15.75" customHeight="1" x14ac:dyDescent="0.25">
      <c r="A13" s="32" t="s">
        <v>16</v>
      </c>
      <c r="B13" s="105" t="s">
        <v>20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7"/>
    </row>
    <row r="14" spans="1:14" s="72" customFormat="1" ht="15.75" customHeight="1" x14ac:dyDescent="0.25">
      <c r="A14" s="32"/>
      <c r="B14" s="105" t="s">
        <v>59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7"/>
    </row>
    <row r="15" spans="1:14" s="73" customFormat="1" ht="63.75" customHeight="1" x14ac:dyDescent="0.25">
      <c r="A15" s="40" t="s">
        <v>25</v>
      </c>
      <c r="B15" s="54" t="s">
        <v>26</v>
      </c>
      <c r="C15" s="68">
        <f>E15+F15</f>
        <v>37608.5</v>
      </c>
      <c r="D15" s="68"/>
      <c r="E15" s="68">
        <v>36480.245000000003</v>
      </c>
      <c r="F15" s="68">
        <v>1128.2550000000001</v>
      </c>
      <c r="G15" s="68"/>
      <c r="H15" s="69">
        <f>I15+J15+K15</f>
        <v>33246.6</v>
      </c>
      <c r="I15" s="68"/>
      <c r="J15" s="68">
        <v>32249.202000000001</v>
      </c>
      <c r="K15" s="68">
        <v>997.39800000000002</v>
      </c>
      <c r="L15" s="68">
        <f>H15</f>
        <v>33246.6</v>
      </c>
      <c r="M15" s="69">
        <f>L15/(C15+G15)*100</f>
        <v>88.401824055732078</v>
      </c>
      <c r="N15" s="30" t="s">
        <v>71</v>
      </c>
    </row>
    <row r="16" spans="1:14" s="14" customFormat="1" ht="15" customHeight="1" x14ac:dyDescent="0.25">
      <c r="A16" s="41"/>
      <c r="B16" s="18" t="s">
        <v>15</v>
      </c>
      <c r="C16" s="17">
        <f t="shared" ref="C16:L16" si="1">SUM(C15:C15)</f>
        <v>37608.5</v>
      </c>
      <c r="D16" s="17">
        <v>0</v>
      </c>
      <c r="E16" s="17">
        <f t="shared" si="1"/>
        <v>36480.245000000003</v>
      </c>
      <c r="F16" s="17">
        <f t="shared" si="1"/>
        <v>1128.2550000000001</v>
      </c>
      <c r="G16" s="17">
        <v>0</v>
      </c>
      <c r="H16" s="17">
        <f t="shared" si="1"/>
        <v>33246.6</v>
      </c>
      <c r="I16" s="17">
        <v>0</v>
      </c>
      <c r="J16" s="17">
        <f t="shared" si="1"/>
        <v>32249.202000000001</v>
      </c>
      <c r="K16" s="17">
        <f t="shared" si="1"/>
        <v>997.39800000000002</v>
      </c>
      <c r="L16" s="17">
        <f t="shared" si="1"/>
        <v>33246.6</v>
      </c>
      <c r="M16" s="7">
        <f>L16/(C16+G16)*100</f>
        <v>88.401824055732078</v>
      </c>
      <c r="N16" s="17"/>
    </row>
    <row r="17" spans="1:22" s="14" customFormat="1" ht="15" customHeight="1" x14ac:dyDescent="0.25">
      <c r="A17" s="33" t="s">
        <v>28</v>
      </c>
      <c r="B17" s="105" t="s">
        <v>22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7"/>
      <c r="Q17" s="20"/>
    </row>
    <row r="18" spans="1:22" s="14" customFormat="1" ht="12.75" customHeight="1" x14ac:dyDescent="0.25">
      <c r="A18" s="33"/>
      <c r="B18" s="105" t="s">
        <v>24</v>
      </c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7"/>
      <c r="Q18" s="20"/>
    </row>
    <row r="19" spans="1:22" s="71" customFormat="1" ht="117.75" customHeight="1" x14ac:dyDescent="0.25">
      <c r="A19" s="33" t="s">
        <v>29</v>
      </c>
      <c r="B19" s="30" t="s">
        <v>23</v>
      </c>
      <c r="C19" s="68">
        <f>D19+E19+F19</f>
        <v>269752.07799999998</v>
      </c>
      <c r="D19" s="68"/>
      <c r="E19" s="68">
        <v>250829.5</v>
      </c>
      <c r="F19" s="68">
        <v>18922.578000000001</v>
      </c>
      <c r="G19" s="68"/>
      <c r="H19" s="68">
        <f>I19+J19+K19</f>
        <v>5298.47</v>
      </c>
      <c r="I19" s="68"/>
      <c r="J19" s="68"/>
      <c r="K19" s="68">
        <v>5298.47</v>
      </c>
      <c r="L19" s="68">
        <f>H19</f>
        <v>5298.47</v>
      </c>
      <c r="M19" s="69">
        <f>L19/(C19+G19)*100</f>
        <v>1.9641998828272236</v>
      </c>
      <c r="N19" s="54" t="s">
        <v>73</v>
      </c>
      <c r="Q19" s="74"/>
    </row>
    <row r="20" spans="1:22" s="71" customFormat="1" ht="39.75" customHeight="1" x14ac:dyDescent="0.25">
      <c r="A20" s="33" t="s">
        <v>43</v>
      </c>
      <c r="B20" s="30" t="s">
        <v>42</v>
      </c>
      <c r="C20" s="68">
        <f>E20+F20</f>
        <v>5120.576</v>
      </c>
      <c r="D20" s="68" t="s">
        <v>35</v>
      </c>
      <c r="E20" s="68"/>
      <c r="F20" s="68">
        <v>5120.576</v>
      </c>
      <c r="G20" s="68"/>
      <c r="H20" s="68">
        <f>SUM(K20+J20+I20)</f>
        <v>0</v>
      </c>
      <c r="I20" s="68"/>
      <c r="J20" s="68"/>
      <c r="K20" s="68"/>
      <c r="L20" s="68"/>
      <c r="M20" s="69"/>
      <c r="N20" s="54" t="s">
        <v>50</v>
      </c>
      <c r="Q20" s="74"/>
    </row>
    <row r="21" spans="1:22" s="71" customFormat="1" ht="24.75" customHeight="1" x14ac:dyDescent="0.25">
      <c r="A21" s="33" t="s">
        <v>44</v>
      </c>
      <c r="B21" s="30" t="s">
        <v>36</v>
      </c>
      <c r="C21" s="68">
        <f>D21+E21+F21</f>
        <v>25</v>
      </c>
      <c r="D21" s="68"/>
      <c r="E21" s="68"/>
      <c r="F21" s="68">
        <v>25</v>
      </c>
      <c r="G21" s="68"/>
      <c r="H21" s="68">
        <f>I21+J21+K21</f>
        <v>25</v>
      </c>
      <c r="I21" s="68"/>
      <c r="J21" s="68"/>
      <c r="K21" s="68">
        <v>25</v>
      </c>
      <c r="L21" s="68">
        <f>H21</f>
        <v>25</v>
      </c>
      <c r="M21" s="69">
        <f>L21/(C21+G21)*100</f>
        <v>100</v>
      </c>
      <c r="N21" s="54" t="s">
        <v>47</v>
      </c>
      <c r="Q21" s="74"/>
    </row>
    <row r="22" spans="1:22" s="71" customFormat="1" ht="25.5" customHeight="1" x14ac:dyDescent="0.25">
      <c r="A22" s="33" t="s">
        <v>45</v>
      </c>
      <c r="B22" s="30" t="s">
        <v>37</v>
      </c>
      <c r="C22" s="68">
        <f>D22+E22+F22</f>
        <v>30</v>
      </c>
      <c r="D22" s="68"/>
      <c r="E22" s="68"/>
      <c r="F22" s="68">
        <v>30</v>
      </c>
      <c r="G22" s="69"/>
      <c r="H22" s="68">
        <f>I22+J22+K22</f>
        <v>30</v>
      </c>
      <c r="I22" s="69"/>
      <c r="J22" s="69"/>
      <c r="K22" s="68">
        <v>30</v>
      </c>
      <c r="L22" s="68">
        <f>H22</f>
        <v>30</v>
      </c>
      <c r="M22" s="69">
        <f>L22/(C22+G22)*100</f>
        <v>100</v>
      </c>
      <c r="N22" s="54" t="s">
        <v>47</v>
      </c>
      <c r="Q22" s="74"/>
    </row>
    <row r="23" spans="1:22" s="14" customFormat="1" ht="13.5" customHeight="1" x14ac:dyDescent="0.25">
      <c r="A23" s="43"/>
      <c r="B23" s="27" t="s">
        <v>15</v>
      </c>
      <c r="C23" s="26">
        <f>SUM(C19:C22)</f>
        <v>274927.65399999998</v>
      </c>
      <c r="D23" s="26">
        <v>0</v>
      </c>
      <c r="E23" s="26">
        <f t="shared" ref="E23:L23" si="2">SUM(E19:E22)</f>
        <v>250829.5</v>
      </c>
      <c r="F23" s="26">
        <f t="shared" si="2"/>
        <v>24098.154000000002</v>
      </c>
      <c r="G23" s="26">
        <v>0</v>
      </c>
      <c r="H23" s="26">
        <f t="shared" si="2"/>
        <v>5353.47</v>
      </c>
      <c r="I23" s="26">
        <v>0</v>
      </c>
      <c r="J23" s="26">
        <f>SUM(J19:J22)</f>
        <v>0</v>
      </c>
      <c r="K23" s="26">
        <f t="shared" si="2"/>
        <v>5353.47</v>
      </c>
      <c r="L23" s="26">
        <f t="shared" si="2"/>
        <v>5353.47</v>
      </c>
      <c r="M23" s="31">
        <f>L23/(C23+G23)*100</f>
        <v>1.9472286334644242</v>
      </c>
      <c r="N23" s="44"/>
      <c r="Q23" s="20"/>
    </row>
    <row r="24" spans="1:22" s="14" customFormat="1" ht="12.75" customHeight="1" x14ac:dyDescent="0.25">
      <c r="A24" s="45" t="s">
        <v>17</v>
      </c>
      <c r="B24" s="97" t="s">
        <v>46</v>
      </c>
      <c r="C24" s="104"/>
      <c r="D24" s="104"/>
      <c r="E24" s="104"/>
      <c r="F24" s="104"/>
      <c r="G24" s="104"/>
      <c r="H24" s="104"/>
      <c r="I24" s="104"/>
      <c r="J24" s="50"/>
      <c r="K24" s="55"/>
      <c r="L24" s="21"/>
      <c r="M24" s="21"/>
      <c r="N24" s="22"/>
      <c r="O24" s="23"/>
      <c r="P24" s="23"/>
      <c r="Q24" s="23"/>
      <c r="R24" s="23"/>
      <c r="S24" s="23"/>
      <c r="T24" s="23"/>
      <c r="U24" s="23"/>
      <c r="V24" s="24"/>
    </row>
    <row r="25" spans="1:22" s="14" customFormat="1" ht="12.75" customHeight="1" x14ac:dyDescent="0.25">
      <c r="A25" s="45"/>
      <c r="B25" s="97" t="s">
        <v>38</v>
      </c>
      <c r="C25" s="104"/>
      <c r="D25" s="104"/>
      <c r="E25" s="104"/>
      <c r="F25" s="104"/>
      <c r="G25" s="104"/>
      <c r="H25" s="104"/>
      <c r="I25" s="98"/>
      <c r="J25" s="98"/>
      <c r="K25" s="98"/>
      <c r="L25" s="98"/>
      <c r="M25" s="99"/>
      <c r="N25" s="22"/>
      <c r="O25" s="23"/>
      <c r="P25" s="23"/>
      <c r="Q25" s="23"/>
      <c r="R25" s="23"/>
      <c r="S25" s="23"/>
      <c r="T25" s="23"/>
      <c r="U25" s="23"/>
      <c r="V25" s="24"/>
    </row>
    <row r="26" spans="1:22" s="70" customFormat="1" ht="56.25" customHeight="1" x14ac:dyDescent="0.25">
      <c r="A26" s="46" t="s">
        <v>27</v>
      </c>
      <c r="B26" s="75" t="s">
        <v>39</v>
      </c>
      <c r="C26" s="68">
        <f>E26+F26</f>
        <v>15680</v>
      </c>
      <c r="D26" s="68"/>
      <c r="E26" s="68"/>
      <c r="F26" s="68">
        <v>15680</v>
      </c>
      <c r="G26" s="76"/>
      <c r="H26" s="68">
        <f>I26+J26+K26</f>
        <v>7840</v>
      </c>
      <c r="I26" s="77"/>
      <c r="J26" s="76"/>
      <c r="K26" s="68">
        <v>7840</v>
      </c>
      <c r="L26" s="68">
        <f>H26</f>
        <v>7840</v>
      </c>
      <c r="M26" s="68">
        <f>L26/(C26+G26)*100</f>
        <v>50</v>
      </c>
      <c r="N26" s="30" t="s">
        <v>51</v>
      </c>
      <c r="O26" s="78"/>
      <c r="P26" s="78"/>
      <c r="Q26" s="78"/>
      <c r="R26" s="78"/>
      <c r="S26" s="78"/>
      <c r="T26" s="78"/>
      <c r="U26" s="78"/>
      <c r="V26" s="79"/>
    </row>
    <row r="27" spans="1:22" s="29" customFormat="1" ht="13.5" customHeight="1" x14ac:dyDescent="0.25">
      <c r="A27" s="47"/>
      <c r="B27" s="48" t="s">
        <v>15</v>
      </c>
      <c r="C27" s="34">
        <f>SUM(C26)</f>
        <v>15680</v>
      </c>
      <c r="D27" s="34">
        <v>0</v>
      </c>
      <c r="E27" s="34">
        <v>0</v>
      </c>
      <c r="F27" s="34">
        <f>SUM(F26:F26)</f>
        <v>15680</v>
      </c>
      <c r="G27" s="34">
        <v>0</v>
      </c>
      <c r="H27" s="34">
        <f>SUM(H26)</f>
        <v>7840</v>
      </c>
      <c r="I27" s="35">
        <v>0</v>
      </c>
      <c r="J27" s="36">
        <v>0</v>
      </c>
      <c r="K27" s="36">
        <f>SUM(K26:K26)</f>
        <v>7840</v>
      </c>
      <c r="L27" s="36">
        <f>SUM(L26:L26)</f>
        <v>7840</v>
      </c>
      <c r="M27" s="36">
        <f>L27/(C27+G27)*100</f>
        <v>50</v>
      </c>
      <c r="N27" s="49"/>
      <c r="O27" s="25"/>
      <c r="P27" s="25"/>
      <c r="Q27" s="28"/>
      <c r="R27" s="28"/>
      <c r="S27" s="28"/>
      <c r="T27" s="25"/>
      <c r="U27" s="25"/>
      <c r="V27" s="25"/>
    </row>
    <row r="28" spans="1:22" s="29" customFormat="1" ht="18.75" customHeight="1" x14ac:dyDescent="0.25">
      <c r="A28" s="57" t="s">
        <v>52</v>
      </c>
      <c r="B28" s="97" t="s">
        <v>40</v>
      </c>
      <c r="C28" s="102"/>
      <c r="D28" s="102"/>
      <c r="E28" s="102"/>
      <c r="F28" s="102"/>
      <c r="G28" s="102"/>
      <c r="H28" s="103"/>
      <c r="I28" s="35"/>
      <c r="J28" s="36"/>
      <c r="K28" s="36"/>
      <c r="L28" s="36"/>
      <c r="M28" s="36"/>
      <c r="N28" s="49"/>
      <c r="O28" s="25"/>
      <c r="P28" s="25"/>
      <c r="Q28" s="28"/>
      <c r="R28" s="28"/>
      <c r="S28" s="28"/>
      <c r="T28" s="25"/>
      <c r="U28" s="25"/>
      <c r="V28" s="25"/>
    </row>
    <row r="29" spans="1:22" s="29" customFormat="1" ht="99" hidden="1" customHeight="1" x14ac:dyDescent="0.25">
      <c r="A29" s="57" t="s">
        <v>27</v>
      </c>
      <c r="B29" s="58" t="s">
        <v>41</v>
      </c>
      <c r="C29" s="55">
        <f>D29+E29+F29</f>
        <v>265495.09999999998</v>
      </c>
      <c r="D29" s="21"/>
      <c r="E29" s="59">
        <v>250000</v>
      </c>
      <c r="F29" s="59">
        <v>15495.1</v>
      </c>
      <c r="G29" s="60"/>
      <c r="H29" s="86" t="s">
        <v>48</v>
      </c>
      <c r="I29" s="35"/>
      <c r="J29" s="36"/>
      <c r="K29" s="42">
        <v>1869.7</v>
      </c>
      <c r="L29" s="36" t="str">
        <f>H29</f>
        <v>=I28+J28+K28</v>
      </c>
      <c r="M29" s="36"/>
      <c r="N29" s="81" t="s">
        <v>49</v>
      </c>
      <c r="O29" s="25"/>
      <c r="P29" s="25"/>
      <c r="Q29" s="28"/>
      <c r="R29" s="28"/>
      <c r="S29" s="28"/>
      <c r="T29" s="25"/>
      <c r="U29" s="25"/>
      <c r="V29" s="25"/>
    </row>
    <row r="30" spans="1:22" ht="64.5" hidden="1" customHeight="1" x14ac:dyDescent="0.25">
      <c r="A30" s="61"/>
      <c r="B30" s="65" t="s">
        <v>15</v>
      </c>
      <c r="C30" s="66">
        <f>SUM(C29)</f>
        <v>265495.09999999998</v>
      </c>
      <c r="D30" s="62"/>
      <c r="E30" s="62">
        <f>SUM(E29)</f>
        <v>250000</v>
      </c>
      <c r="F30" s="63">
        <f>SUM(F29)</f>
        <v>15495.1</v>
      </c>
      <c r="G30" s="64"/>
      <c r="H30" s="87"/>
      <c r="I30" s="35"/>
      <c r="J30" s="36"/>
      <c r="K30" s="36"/>
      <c r="L30" s="36"/>
      <c r="M30" s="36"/>
      <c r="N30" s="49"/>
    </row>
    <row r="31" spans="1:22" hidden="1" x14ac:dyDescent="0.25">
      <c r="A31" s="16"/>
      <c r="B31" s="5" t="s">
        <v>18</v>
      </c>
      <c r="C31" s="7">
        <f>C12+C16+C23+C27+C30</f>
        <v>2052600.551</v>
      </c>
      <c r="D31" s="7"/>
      <c r="E31" s="7">
        <f>E12+E16+E23+E27+F30</f>
        <v>1591594.6450000003</v>
      </c>
      <c r="F31" s="7">
        <f>F12+F16+F23+F27</f>
        <v>211005.90600000002</v>
      </c>
      <c r="G31" s="31">
        <v>0</v>
      </c>
      <c r="H31" s="31">
        <f>H12+H16+H23+H27</f>
        <v>101959.32800000001</v>
      </c>
      <c r="I31" s="31">
        <f>SUM(I12+I16+I23+I27)</f>
        <v>0</v>
      </c>
      <c r="J31" s="31">
        <f>J12+J16+J23+J27</f>
        <v>82216.535000000003</v>
      </c>
      <c r="K31" s="31">
        <f>K12+K16+K23+K27</f>
        <v>19742.793000000001</v>
      </c>
      <c r="L31" s="31">
        <f>L12+L16+L23+L27</f>
        <v>125753.26999999999</v>
      </c>
      <c r="M31" s="7">
        <f>L31/(C31+G31)*100</f>
        <v>6.1265339687614651</v>
      </c>
      <c r="N31" s="6"/>
    </row>
    <row r="32" spans="1:22" ht="11.25" customHeight="1" x14ac:dyDescent="0.25">
      <c r="A32" s="16"/>
      <c r="B32" s="112" t="s">
        <v>64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9"/>
      <c r="N32" s="6"/>
    </row>
    <row r="33" spans="1:14" ht="109.5" customHeight="1" x14ac:dyDescent="0.25">
      <c r="A33" s="96" t="s">
        <v>54</v>
      </c>
      <c r="B33" s="54" t="s">
        <v>41</v>
      </c>
      <c r="C33" s="42">
        <f>D33+E33+F33</f>
        <v>81284.543000000005</v>
      </c>
      <c r="D33" s="80"/>
      <c r="E33" s="68">
        <v>75000</v>
      </c>
      <c r="F33" s="68">
        <f>SUM(2337.175+3947.368)</f>
        <v>6284.5429999999997</v>
      </c>
      <c r="G33" s="80"/>
      <c r="H33" s="68">
        <f>I33+J33+K33</f>
        <v>1869.74</v>
      </c>
      <c r="I33" s="35"/>
      <c r="J33" s="42"/>
      <c r="K33" s="42">
        <v>1869.74</v>
      </c>
      <c r="L33" s="68">
        <f>H33</f>
        <v>1869.74</v>
      </c>
      <c r="M33" s="36">
        <f>L33/(C33+G33)*100</f>
        <v>2.3002405266644605</v>
      </c>
      <c r="N33" s="88" t="s">
        <v>72</v>
      </c>
    </row>
    <row r="34" spans="1:14" s="85" customFormat="1" ht="12" x14ac:dyDescent="0.2">
      <c r="A34" s="82"/>
      <c r="B34" s="91" t="s">
        <v>15</v>
      </c>
      <c r="C34" s="83">
        <f>SUM(C33)</f>
        <v>81284.543000000005</v>
      </c>
      <c r="D34" s="84">
        <v>0</v>
      </c>
      <c r="E34" s="83">
        <f>SUM(E33)</f>
        <v>75000</v>
      </c>
      <c r="F34" s="83">
        <f>SUM(F33)</f>
        <v>6284.5429999999997</v>
      </c>
      <c r="G34" s="83">
        <v>0</v>
      </c>
      <c r="H34" s="35">
        <f>SUM(H33)</f>
        <v>1869.74</v>
      </c>
      <c r="I34" s="35">
        <v>0</v>
      </c>
      <c r="J34" s="36">
        <v>0</v>
      </c>
      <c r="K34" s="36">
        <f>SUM(K33)</f>
        <v>1869.74</v>
      </c>
      <c r="L34" s="36">
        <f>SUM(L33)</f>
        <v>1869.74</v>
      </c>
      <c r="M34" s="36">
        <f>L34/(C34+G34)*100</f>
        <v>2.3002405266644605</v>
      </c>
      <c r="N34" s="49"/>
    </row>
    <row r="35" spans="1:14" s="85" customFormat="1" x14ac:dyDescent="0.2">
      <c r="A35" s="40" t="s">
        <v>55</v>
      </c>
      <c r="B35" s="97" t="s">
        <v>65</v>
      </c>
      <c r="C35" s="98"/>
      <c r="D35" s="98"/>
      <c r="E35" s="98"/>
      <c r="F35" s="98"/>
      <c r="G35" s="98"/>
      <c r="H35" s="99"/>
      <c r="I35" s="35"/>
      <c r="J35" s="36"/>
      <c r="K35" s="36"/>
      <c r="L35" s="36"/>
      <c r="M35" s="36"/>
      <c r="N35" s="49"/>
    </row>
    <row r="36" spans="1:14" s="85" customFormat="1" x14ac:dyDescent="0.2">
      <c r="A36" s="82"/>
      <c r="B36" s="97" t="s">
        <v>62</v>
      </c>
      <c r="C36" s="113"/>
      <c r="D36" s="113"/>
      <c r="E36" s="113"/>
      <c r="F36" s="113"/>
      <c r="G36" s="113"/>
      <c r="H36" s="98"/>
      <c r="I36" s="98"/>
      <c r="J36" s="98"/>
      <c r="K36" s="98"/>
      <c r="L36" s="98"/>
      <c r="M36" s="99"/>
      <c r="N36" s="49"/>
    </row>
    <row r="37" spans="1:14" s="85" customFormat="1" ht="36" x14ac:dyDescent="0.2">
      <c r="A37" s="40" t="s">
        <v>67</v>
      </c>
      <c r="B37" s="92" t="s">
        <v>53</v>
      </c>
      <c r="C37" s="42">
        <f>SUM(F37+E37)</f>
        <v>1256.8</v>
      </c>
      <c r="D37" s="80"/>
      <c r="E37" s="42"/>
      <c r="F37" s="42">
        <v>1256.8</v>
      </c>
      <c r="G37" s="42"/>
      <c r="H37" s="95">
        <f>SUM(K37+J37+I37)</f>
        <v>0</v>
      </c>
      <c r="I37" s="35"/>
      <c r="J37" s="42"/>
      <c r="K37" s="42"/>
      <c r="L37" s="42"/>
      <c r="M37" s="36">
        <f>L37/(C37+G37)*100</f>
        <v>0</v>
      </c>
      <c r="N37" s="81" t="s">
        <v>60</v>
      </c>
    </row>
    <row r="38" spans="1:14" s="85" customFormat="1" ht="12" x14ac:dyDescent="0.2">
      <c r="A38" s="40"/>
      <c r="B38" s="91" t="s">
        <v>15</v>
      </c>
      <c r="C38" s="83">
        <f>SUM(C37)</f>
        <v>1256.8</v>
      </c>
      <c r="D38" s="84">
        <v>0</v>
      </c>
      <c r="E38" s="83">
        <v>0</v>
      </c>
      <c r="F38" s="83">
        <f>SUM(F37)</f>
        <v>1256.8</v>
      </c>
      <c r="G38" s="83">
        <v>0</v>
      </c>
      <c r="H38" s="35">
        <v>0</v>
      </c>
      <c r="I38" s="35">
        <v>0</v>
      </c>
      <c r="J38" s="36">
        <v>0</v>
      </c>
      <c r="K38" s="36">
        <v>0</v>
      </c>
      <c r="L38" s="36">
        <v>0</v>
      </c>
      <c r="M38" s="36">
        <v>0</v>
      </c>
      <c r="N38" s="49"/>
    </row>
    <row r="39" spans="1:14" s="85" customFormat="1" x14ac:dyDescent="0.2">
      <c r="A39" s="40" t="s">
        <v>68</v>
      </c>
      <c r="B39" s="97" t="s">
        <v>56</v>
      </c>
      <c r="C39" s="100"/>
      <c r="D39" s="100"/>
      <c r="E39" s="100"/>
      <c r="F39" s="100"/>
      <c r="G39" s="100"/>
      <c r="H39" s="101"/>
      <c r="I39" s="35"/>
      <c r="J39" s="36"/>
      <c r="K39" s="36"/>
      <c r="L39" s="36"/>
      <c r="M39" s="36"/>
      <c r="N39" s="49"/>
    </row>
    <row r="40" spans="1:14" s="85" customFormat="1" ht="26.25" customHeight="1" x14ac:dyDescent="0.2">
      <c r="A40" s="40"/>
      <c r="B40" s="97" t="s">
        <v>57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9"/>
      <c r="N40" s="49"/>
    </row>
    <row r="41" spans="1:14" s="85" customFormat="1" ht="81.75" customHeight="1" x14ac:dyDescent="0.2">
      <c r="A41" s="40" t="s">
        <v>69</v>
      </c>
      <c r="B41" s="92" t="s">
        <v>66</v>
      </c>
      <c r="C41" s="42">
        <f>SUM(F41+E41)</f>
        <v>4085.5419999999999</v>
      </c>
      <c r="D41" s="80"/>
      <c r="E41" s="42"/>
      <c r="F41" s="42">
        <v>4085.5419999999999</v>
      </c>
      <c r="G41" s="42"/>
      <c r="H41" s="69">
        <f>SUM(K41+J41+I41)</f>
        <v>0</v>
      </c>
      <c r="I41" s="35"/>
      <c r="J41" s="42"/>
      <c r="K41" s="42"/>
      <c r="L41" s="42"/>
      <c r="M41" s="36">
        <f>L41/(C41+G41)*100</f>
        <v>0</v>
      </c>
      <c r="N41" s="88" t="s">
        <v>61</v>
      </c>
    </row>
    <row r="42" spans="1:14" s="85" customFormat="1" ht="12" x14ac:dyDescent="0.2">
      <c r="A42" s="40"/>
      <c r="B42" s="89" t="s">
        <v>15</v>
      </c>
      <c r="C42" s="83">
        <f>SUM(C41)</f>
        <v>4085.5419999999999</v>
      </c>
      <c r="D42" s="84">
        <v>0</v>
      </c>
      <c r="E42" s="83">
        <v>0</v>
      </c>
      <c r="F42" s="83">
        <f>SUM(F41)</f>
        <v>4085.5419999999999</v>
      </c>
      <c r="G42" s="83">
        <v>0</v>
      </c>
      <c r="H42" s="35">
        <v>0</v>
      </c>
      <c r="I42" s="35">
        <v>0</v>
      </c>
      <c r="J42" s="36">
        <v>0</v>
      </c>
      <c r="K42" s="36">
        <v>0</v>
      </c>
      <c r="L42" s="36">
        <v>0</v>
      </c>
      <c r="M42" s="36">
        <v>0</v>
      </c>
      <c r="N42" s="49"/>
    </row>
    <row r="43" spans="1:14" ht="12.75" customHeight="1" x14ac:dyDescent="0.25">
      <c r="A43" s="16"/>
      <c r="B43" s="5" t="s">
        <v>18</v>
      </c>
      <c r="C43" s="7">
        <f>C12+C16+C23+C27+C34+C38+C42</f>
        <v>1873732.3359999999</v>
      </c>
      <c r="D43" s="7"/>
      <c r="E43" s="7">
        <f>E12+E16+E23+E27+E34+E38+E42</f>
        <v>1651099.5450000002</v>
      </c>
      <c r="F43" s="7">
        <f>F12+F16+F23+F27+F34+F38+F42</f>
        <v>222632.791</v>
      </c>
      <c r="G43" s="31"/>
      <c r="H43" s="31">
        <f>H12+H16+H23+H27+H34+H38+H42</f>
        <v>103829.06800000001</v>
      </c>
      <c r="I43" s="31"/>
      <c r="J43" s="31">
        <f>J12+J16+J23+J27+J34</f>
        <v>82216.535000000003</v>
      </c>
      <c r="K43" s="31">
        <f>K12+K16+K23+K27+K34</f>
        <v>21612.533000000003</v>
      </c>
      <c r="L43" s="31">
        <f>L12+L16+L23+L27+L34</f>
        <v>127623.01</v>
      </c>
      <c r="M43" s="7">
        <f>L43/(C43+G43)*100</f>
        <v>6.8111654769456891</v>
      </c>
      <c r="N43" s="6"/>
    </row>
  </sheetData>
  <mergeCells count="26">
    <mergeCell ref="B40:M40"/>
    <mergeCell ref="A1:N1"/>
    <mergeCell ref="A2:N2"/>
    <mergeCell ref="A3:N3"/>
    <mergeCell ref="A4:N4"/>
    <mergeCell ref="G5:G6"/>
    <mergeCell ref="H5:K5"/>
    <mergeCell ref="L5:L6"/>
    <mergeCell ref="B5:B6"/>
    <mergeCell ref="A5:A6"/>
    <mergeCell ref="C5:F5"/>
    <mergeCell ref="M5:M6"/>
    <mergeCell ref="N5:N6"/>
    <mergeCell ref="B13:N13"/>
    <mergeCell ref="B8:N8"/>
    <mergeCell ref="B14:N14"/>
    <mergeCell ref="B9:H9"/>
    <mergeCell ref="B25:M25"/>
    <mergeCell ref="B35:H35"/>
    <mergeCell ref="B39:H39"/>
    <mergeCell ref="B28:H28"/>
    <mergeCell ref="B24:I24"/>
    <mergeCell ref="B17:N17"/>
    <mergeCell ref="B18:N18"/>
    <mergeCell ref="B32:M32"/>
    <mergeCell ref="B36:M36"/>
  </mergeCells>
  <phoneticPr fontId="5" type="noConversion"/>
  <pageMargins left="0" right="0" top="0.19685039370078741" bottom="0.19685039370078741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'2024'!Заголовки_для_печати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2024-07-11T10:08:33Z</dcterms:modified>
</cp:coreProperties>
</file>