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30" yWindow="1200" windowWidth="14805" windowHeight="7965"/>
  </bookViews>
  <sheets>
    <sheet name="2024" sheetId="5" r:id="rId1"/>
  </sheets>
  <definedNames>
    <definedName name="_xlnm.Print_Titles" localSheetId="0">'2024'!$5:$6</definedName>
  </definedNames>
  <calcPr calcId="144525"/>
</workbook>
</file>

<file path=xl/calcChain.xml><?xml version="1.0" encoding="utf-8"?>
<calcChain xmlns="http://schemas.openxmlformats.org/spreadsheetml/2006/main">
  <c r="K47" i="5" l="1"/>
  <c r="F47" i="5"/>
  <c r="F46" i="5" l="1"/>
  <c r="C46" i="5"/>
  <c r="C45" i="5"/>
  <c r="F10" i="5" l="1"/>
  <c r="F34" i="5"/>
  <c r="K20" i="5" l="1"/>
  <c r="F20" i="5"/>
  <c r="K13" i="5"/>
  <c r="H43" i="5" l="1"/>
  <c r="K43" i="5"/>
  <c r="C34" i="5" l="1"/>
  <c r="H23" i="5"/>
  <c r="L23" i="5" s="1"/>
  <c r="C23" i="5"/>
  <c r="L22" i="5"/>
  <c r="H22" i="5"/>
  <c r="C22" i="5"/>
  <c r="L21" i="5"/>
  <c r="C21" i="5"/>
  <c r="M21" i="5" s="1"/>
  <c r="H20" i="5"/>
  <c r="C20" i="5"/>
  <c r="L13" i="5"/>
  <c r="J13" i="5"/>
  <c r="F13" i="5"/>
  <c r="E13" i="5"/>
  <c r="H11" i="5"/>
  <c r="H13" i="5" s="1"/>
  <c r="C11" i="5"/>
  <c r="M11" i="5" s="1"/>
  <c r="H10" i="5"/>
  <c r="C10" i="5"/>
  <c r="M10" i="5" s="1"/>
  <c r="C12" i="5" l="1"/>
  <c r="M12" i="5" s="1"/>
  <c r="C13" i="5" l="1"/>
  <c r="L16" i="5"/>
  <c r="J24" i="5"/>
  <c r="H42" i="5"/>
  <c r="H38" i="5"/>
  <c r="F43" i="5" l="1"/>
  <c r="F39" i="5"/>
  <c r="C42" i="5"/>
  <c r="M42" i="5" s="1"/>
  <c r="C38" i="5"/>
  <c r="M38" i="5" s="1"/>
  <c r="C39" i="5" l="1"/>
  <c r="C43" i="5"/>
  <c r="K35" i="5" l="1"/>
  <c r="H34" i="5"/>
  <c r="H35" i="5" s="1"/>
  <c r="F35" i="5"/>
  <c r="E35" i="5"/>
  <c r="F31" i="5"/>
  <c r="E31" i="5"/>
  <c r="L30" i="5"/>
  <c r="C30" i="5"/>
  <c r="C31" i="5" s="1"/>
  <c r="C35" i="5" l="1"/>
  <c r="M34" i="5"/>
  <c r="L34" i="5"/>
  <c r="L35" i="5" s="1"/>
  <c r="M35" i="5" l="1"/>
  <c r="H27" i="5"/>
  <c r="L20" i="5" l="1"/>
  <c r="L27" i="5"/>
  <c r="M23" i="5" l="1"/>
  <c r="M20" i="5"/>
  <c r="M22" i="5"/>
  <c r="L24" i="5" l="1"/>
  <c r="C27" i="5"/>
  <c r="E17" i="5"/>
  <c r="F17" i="5"/>
  <c r="J17" i="5"/>
  <c r="K17" i="5"/>
  <c r="C16" i="5"/>
  <c r="C17" i="5" s="1"/>
  <c r="H16" i="5"/>
  <c r="H17" i="5" s="1"/>
  <c r="E24" i="5"/>
  <c r="F24" i="5"/>
  <c r="H24" i="5"/>
  <c r="K24" i="5"/>
  <c r="L17" i="5"/>
  <c r="H28" i="5"/>
  <c r="L28" i="5"/>
  <c r="K28" i="5"/>
  <c r="I32" i="5"/>
  <c r="F28" i="5"/>
  <c r="E47" i="5" l="1"/>
  <c r="F32" i="5"/>
  <c r="K32" i="5"/>
  <c r="J47" i="5"/>
  <c r="J32" i="5"/>
  <c r="E32" i="5"/>
  <c r="C28" i="5"/>
  <c r="M28" i="5" s="1"/>
  <c r="M27" i="5"/>
  <c r="H47" i="5"/>
  <c r="M16" i="5"/>
  <c r="L32" i="5"/>
  <c r="M17" i="5"/>
  <c r="C24" i="5"/>
  <c r="C47" i="5" s="1"/>
  <c r="L47" i="5" l="1"/>
  <c r="H32" i="5"/>
  <c r="M24" i="5"/>
  <c r="C32" i="5"/>
  <c r="M32" i="5" s="1"/>
  <c r="M13" i="5"/>
  <c r="M47" i="5" l="1"/>
</calcChain>
</file>

<file path=xl/sharedStrings.xml><?xml version="1.0" encoding="utf-8"?>
<sst xmlns="http://schemas.openxmlformats.org/spreadsheetml/2006/main" count="96" uniqueCount="83">
  <si>
    <t>Отчет о ходе строительства и приобретения объектов</t>
  </si>
  <si>
    <t>включенных в перечень строек и объектов на текущий год и плановый период</t>
  </si>
  <si>
    <t>Наименование объекта</t>
  </si>
  <si>
    <t xml:space="preserve">Капитальные вложения на текущий год
(тыс.руб.)
</t>
  </si>
  <si>
    <t>Остаток межбюджетных трансфертов прошлых лет, подлежащие передаче в бюджет МО</t>
  </si>
  <si>
    <t>Выполнено работ (приобретено) на отчетную дату, всего за счёт всех источников (исполнение)</t>
  </si>
  <si>
    <t>Информация о проведении торгов, заключении контракта, соблюдении условий контракта подрядной организацией, причины низкого исполнения)</t>
  </si>
  <si>
    <t>ВСЕГО</t>
  </si>
  <si>
    <t>из бюджета автономного округа</t>
  </si>
  <si>
    <t xml:space="preserve">средств бюджета автономного округа </t>
  </si>
  <si>
    <t>1.</t>
  </si>
  <si>
    <t>1.1.</t>
  </si>
  <si>
    <t>Образовательно-культурный комплекс в д. Хулимсунт, Березовского района</t>
  </si>
  <si>
    <t>1.2.</t>
  </si>
  <si>
    <t>Итого по программе:</t>
  </si>
  <si>
    <t>2.</t>
  </si>
  <si>
    <t>4.</t>
  </si>
  <si>
    <t>ВСЕГО:</t>
  </si>
  <si>
    <t>Муниципальная программа "Развитие образования в Березовском районе"</t>
  </si>
  <si>
    <t>Муниципальная программа "Развитие жилищной сферы в Березовском районе»</t>
  </si>
  <si>
    <t>Средняя школа в пгт. Березово</t>
  </si>
  <si>
    <t>Муниципальная программа "Жилищно-коммунальный комплекс в Березовском районе"</t>
  </si>
  <si>
    <t>Реконструкция и расширение канализационных очистных сооружений до 2000 м3/сут. в пгт. Березово</t>
  </si>
  <si>
    <t>Подпрограмма "Обеспечение равных прав потребителей на получение коммунальных ресурсов"</t>
  </si>
  <si>
    <t>2.1.</t>
  </si>
  <si>
    <t xml:space="preserve">Приобретение жилья, выплата возмещения на изымаемую недвижимость </t>
  </si>
  <si>
    <t>4.1.</t>
  </si>
  <si>
    <t>3.</t>
  </si>
  <si>
    <t>3.1.</t>
  </si>
  <si>
    <t>из федерального бюджета</t>
  </si>
  <si>
    <t>Профинансировано МО в 2024 году  (кассовые расходы) за счёт:</t>
  </si>
  <si>
    <t>средств федерального бюджета</t>
  </si>
  <si>
    <t>из бюджета района</t>
  </si>
  <si>
    <t>средств бюджета района</t>
  </si>
  <si>
    <t xml:space="preserve"> </t>
  </si>
  <si>
    <t>Строительство водоочистных сооружений в п. Светлый</t>
  </si>
  <si>
    <t>Водоочистные сооружения в пгт. Березово</t>
  </si>
  <si>
    <t>Комплекс процессных мероприятий "Приобретение имущества в муниципальную собственность"</t>
  </si>
  <si>
    <t>Приобретение автоматизированой блочно-модульной котельной по адресу: ХМАО-Югра, Березовский район, пгт. Березово, ул. Молодежная, 23</t>
  </si>
  <si>
    <t>Муниципальная программа "Развитие физической культуры, спорта и молодежной политики в Березовском районе"</t>
  </si>
  <si>
    <t>Спортивный зал имени Руслана Проводникова в пгт. Березово</t>
  </si>
  <si>
    <t>Строительство канализационных очистных сооружений в с. Саранпауль (ПИР)</t>
  </si>
  <si>
    <t>3.2</t>
  </si>
  <si>
    <t>3.3</t>
  </si>
  <si>
    <t>3.4</t>
  </si>
  <si>
    <t>Муниципальная программа "Управление муниципальным имуществом в  Березовском районе"</t>
  </si>
  <si>
    <t>=I28+J28+K28</t>
  </si>
  <si>
    <t xml:space="preserve">Объект включен в государственную программу ХМАО-Югры «Строительство» утвержденную Постановлением Правительстьва ХМАО-Югры от 10.11.2023 № 561-п.
Стоимость объекта в гос.программе – 263 157,9 тыс.рублей.
Выполненные мероприятия по объекту:
- разработано техническое задание по объекту, 29.11.2023 г. согласовано Департаментом физической культуры и спорта автономного округа.
- в период с 23.11.2023 г. по 11.12.2023 г. получены технические условия на подключение объекта к сетям инженерно-технического обеспечения;
- 08.12.2023 г. подготовлен  в установленном порядке градостроительный план земельного участка  № РФ-86-4-01-0-00-2023-1485-0; 
- 12.12.2023 г. выполнен расчет стоимости объекта по укрупненным показателям НЦС-2023; 
- 05.02.2024 г. задание на проектирование согласовано АУ ХМАО-Югры «Управление государственной экспертизы проектной документации и ценооразования в строительстве»;
- 13.02.2024 г. получено сводное заключение Департамента строительства и ЖКК ХМАО-Югры (42-Исх-2209) о возможности размещения объекта, предлагаемого к строительству, на предложенном месте размещения (земельном участке);
- 25.03.2024 получено заключение Депэкономики Югры 22-Исх-2793  о проверке инвестиционного проекта на предмет эффективности
использования средств бюджета Ханты-Мансийского автономного
округа – Югры, направляемых на капитальные вложения,
- после утверждения задания на проектирование будет начата подготовка документации для проведения открытого аукциона на выполнение проектно-изыскательских (ПИР) и строительно-монтажных работ (СМР).
Необходима корректировка государственной программы  ХМАО-Югры «Строительство» в части периода реализации проекта в 2024 году.
Учитывая время необходимое для:
- заключения контракта на проведение проектно-изыскательских и строительно-монтажных работ;
- проведения проектно-изыскательских работ; 
- проведения проверки достоверности определения сметной стоимости;
- сложную транспортную схему доставки стройматериалов и сезонность доставки материалов;
период реализации проекта следует увеличить –  с 2024 по 2025 годы.
</t>
  </si>
  <si>
    <t>5.</t>
  </si>
  <si>
    <t>Строительство пожарных водоемов в д. Шайтанка и Деминское (ПИР)</t>
  </si>
  <si>
    <t>5.1.</t>
  </si>
  <si>
    <t>6.</t>
  </si>
  <si>
    <t>Муниципальная программа "Совеременная траспортная система Березовского района"</t>
  </si>
  <si>
    <t>Комплекс процессных меропритий "Обеспечение функционирования сети автомобильных дорог общего пользования регионального или межмуниципального, местного значения" государственной программы совеременная транспортная система"</t>
  </si>
  <si>
    <t>Комплекс процессных мероприятий "Реализация полномочий в области строительства и жилищных отношений"</t>
  </si>
  <si>
    <t>Комплекс процессных мероприятий "Проектирование и строительство пожарных водоемов"</t>
  </si>
  <si>
    <t>Региональный проект "Совеременная школа"</t>
  </si>
  <si>
    <t>Региональный проект "Укрепление материально-технической баз учреждений спорта"</t>
  </si>
  <si>
    <t>Муниципальная программа "Безопасность жизнедеятельности на территории Березовского района"</t>
  </si>
  <si>
    <t>Реконструкция автодороги по ул. Чкалова с заменой участка газопровода низкого давления в  пгт. Березово</t>
  </si>
  <si>
    <t>7.</t>
  </si>
  <si>
    <t>7.1.</t>
  </si>
  <si>
    <t>на 30.09.2024 года</t>
  </si>
  <si>
    <t>Детский сад в пгт. Игрим</t>
  </si>
  <si>
    <t>1.3.</t>
  </si>
  <si>
    <t xml:space="preserve">Заключен МК № 35-23 от 10.07.2023 г.на выполнение проектно-изыскательских работ по объекту. Проведены инженерные изыскания, разработаны 5 разделов проектной документации,предоставленные заказчику на согласование.Срок выполнения работ по МК - 30.10.2024 г.
</t>
  </si>
  <si>
    <t>Мост через овраг Култычный</t>
  </si>
  <si>
    <t xml:space="preserve">Назначены денежные средства на основании решения Арбитражного суда ХМАО-Югры от 03.05.2024 г. (№ А-75-24786/2023) для оплаты выполненных работ, которые были предьявлены после срока окончания работ. </t>
  </si>
  <si>
    <t>8.</t>
  </si>
  <si>
    <t>Муниципальная прорамма "Культурное пространство Березовского района"</t>
  </si>
  <si>
    <t>8.1.</t>
  </si>
  <si>
    <t>04.10.2024 г. планируется заключение  договора с АУ ХМАО-Югры " Управленние государственной эксперитизы проектной документации и ценообразования в строительсттве" на проведение повторной государственной экспертизы в части проверки достоверности определения сметной стоимости.</t>
  </si>
  <si>
    <t xml:space="preserve">В рамках заключенного МК № 14/12 от 10.06.2022 г. с  ООО «Артпроектэксперт», г.Чебоксары на выполнение проектно-изыскательских работ по  объекту проектная документация разработана в полном объеме. Для прохождения экспертизы проектной документации необходимо предоставить заключение историко-культурной экспертизы земельного участка. Проведены работы по археологическим изысканиям на земельном участке.
</t>
  </si>
  <si>
    <t>Заключены МК на выполнение проектных работ и инженерных изысканий по объектам: № 16/24 от 05.08.2024 г. в д. Деминская, 17/24 от 06.08.2024 г. в д. Шайтанка. В результате сложившейся экономии заключены МК на выполнение проектных работ и инженерных изысканий по объектам: № 15/24 от 05.08.2024 г. в п.Устрем и 18/24 от 06.08.2024 г. в д. Пугоры. СМР по объектам предусмотрены на 2025 г. (д. Шайтанка, д. Деминское), на 2026 г. (п. Устрем, д. Пугоры).</t>
  </si>
  <si>
    <t>% исполнения к кап. вложениям гр.12/(гр. 3+гр. 7)х100</t>
  </si>
  <si>
    <t>Заключен МК № 57/20 от 17.11.2020 г., (эл/а) Подрядная организация ООО ГК "Альянс" Рязанская область на выполнение проектно-изыскательских и строительно-монтажных работ по объекту. Срок выполнения-30.11.2024 (доп.соглашение № 4 от 14.02.2023 года), цена контракта 1 885 594,24 тыс. руб. (доп. соглашение № 5 от 31.05.2023). Выплачен аванс в размере 550 000,0 т.р.  Ожидается  перераспределение средств с 2024 г. на 2024-2025 г.г., и как следствие перенос сроков окончания строительства. Готовность объекта-25%.На объекте задействовано 88 человек, в т.ч. 6 человек ИТР и 8 единиц техники.
Работы ведутся со значительным отставанием от графика производства работ, выполняется монтаж ж/б каракаса здания, возведение наружных и внутренних стен, установка окон.</t>
  </si>
  <si>
    <t>6.1.</t>
  </si>
  <si>
    <t xml:space="preserve">На объект в полном объеме доставлено технологическое оборудование. В период с 09.09.2024 по 12.09.2024 г. проведена проверка Службы жилищного и строительного надзора ХМАО-Югры по устранению замечаний предписания обязательных требований №001-01-06 от 29.09.2023 г. Устранено 32 пункта из 48 пунктов. Ведутся мероприятия по устранению оставшихся замечаний.
Готовность объекта – 85,0%  
Контракт на завершение строительства заключен 23.07.2024 года, подрядная организация - ООО «Спецстрой» (г. Москва). На объекте задействовано 42 человека и 7 единиц технинки. Ведутся мероприятия по вертикальной планировке и благоустройству территории объекта, внутренние отделочные работы, устройство инженерных систем вентиляции и электроснабжения. Выплачен аванс в размере 49 015,5 т.р. Планируемый срок ввода 1-го этапа - декабрь 2024 года. 
                                                                               </t>
  </si>
  <si>
    <t>Заключено 11 муниципальных контракта по приобретению жилых помещений на общую сумму 31 988,6 тыс. р. Все жилые помещения переданы в порядке разграничения имущества Березовского района в муниципальную собственность гп. Березово для предоставления гражданам на условиях социального найма, при переселении из аварийного жилого фонда. На основании решения Березовского районного суда выплачено двум гражданам возмещение на сумму 1 258,0 тыс. руб.</t>
  </si>
  <si>
    <t xml:space="preserve">
08.09.2023 года заключен МК № 28/23  на выполнение строительно-монтажных работ по объекту с подрядной организацией ООО «Корсель» (г. Пермь). В 2023 году был выплачен аванс в размере 265 423,1 т.р. (дополнительное соглашение № 2 от 24.11.2023 года).
Срок исполнения - 18.11.2024 г. Работы ведутся со значительным отставанием от графика производства работ, выполняются монтаж металлокаркаса здания КОС, строительство сбросного коллектора очищенных стоков. Ориентировочный срок ввода в эксплуатацию - февраль 2025 года. Ожидается перераспределение лимитов средств с 2024 г. на 2024-2025 гг. и как следствие продление срока контракта.</t>
  </si>
  <si>
    <t>Выполнены кадастровые работы по постановке земельного участка на кадастровый учет. Заключен договор безвозмездного пользования земельным участком, передан в МКУ "Управление капитального строительства и ремонта Березовского района". Финансирование на реализацию мероприятия в госпрограмме "Строительство" на 2029-2030 гг. (ПИР,СМР).</t>
  </si>
  <si>
    <t xml:space="preserve">Заключен МК № 38/24-Д от 15.03.2024 г. Оплата произведена польностью (13.09.2024 г.) </t>
  </si>
  <si>
    <t xml:space="preserve">02.07.2024 г. заключен МК № 12/24 с ООО «Спецстрой», г.Москва на выполнение проектно-изыскательских и строительно-монтажных работ. Цена контракта- 262 333,00 т.р. Сроки ПИР - 17.11.2024 г., СМР - 17.11.2025 г. 30.09.2024  получено заключение историко-культурной экспертизы земельного участка № 116-24/Ч.
Выполнена подготовка площадки под строительство (вырубка зеленых насаждений). Согласованы проектные решения разделов: АР (архитектурные решения) , ТХ (технологичсекие решения), ТС (теплоснабжение), НВК (наружное водоснабжение,канализация).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</si>
</sst>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#,##0.0"/>
    <numFmt numFmtId="166" formatCode="0.0"/>
  </numFmts>
  <fonts count="25" x14ac:knownFonts="1"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Calibri"/>
      <family val="2"/>
    </font>
    <font>
      <sz val="10"/>
      <name val="Arial Cyr"/>
      <charset val="204"/>
    </font>
    <font>
      <b/>
      <u/>
      <sz val="12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9"/>
      <color rgb="FFFF0000"/>
      <name val="Times New Roman"/>
      <family val="1"/>
      <charset val="204"/>
    </font>
    <font>
      <sz val="10.5"/>
      <name val="Times New Roman"/>
      <family val="1"/>
      <charset val="204"/>
    </font>
    <font>
      <b/>
      <sz val="10.5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.5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131">
    <xf numFmtId="0" fontId="0" fillId="0" borderId="0" xfId="0"/>
    <xf numFmtId="0" fontId="1" fillId="2" borderId="0" xfId="0" applyFont="1" applyFill="1"/>
    <xf numFmtId="0" fontId="3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horizontal="right"/>
    </xf>
    <xf numFmtId="165" fontId="3" fillId="0" borderId="1" xfId="0" applyNumberFormat="1" applyFont="1" applyFill="1" applyBorder="1" applyAlignment="1">
      <alignment horizontal="left" vertical="center"/>
    </xf>
    <xf numFmtId="165" fontId="3" fillId="0" borderId="1" xfId="0" applyNumberFormat="1" applyFont="1" applyFill="1" applyBorder="1" applyAlignment="1">
      <alignment horizontal="right" vertical="center"/>
    </xf>
    <xf numFmtId="165" fontId="12" fillId="0" borderId="1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Fill="1"/>
    <xf numFmtId="0" fontId="11" fillId="0" borderId="0" xfId="0" applyFont="1" applyFill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165" fontId="12" fillId="0" borderId="1" xfId="0" applyNumberFormat="1" applyFont="1" applyFill="1" applyBorder="1" applyAlignment="1">
      <alignment horizontal="center" vertical="center" wrapText="1"/>
    </xf>
    <xf numFmtId="165" fontId="12" fillId="0" borderId="1" xfId="0" applyNumberFormat="1" applyFont="1" applyFill="1" applyBorder="1" applyAlignment="1">
      <alignment vertical="center" wrapText="1"/>
    </xf>
    <xf numFmtId="165" fontId="4" fillId="0" borderId="1" xfId="0" applyNumberFormat="1" applyFont="1" applyFill="1" applyBorder="1" applyAlignment="1">
      <alignment vertical="center"/>
    </xf>
    <xf numFmtId="165" fontId="11" fillId="0" borderId="0" xfId="0" applyNumberFormat="1" applyFont="1" applyFill="1" applyAlignment="1">
      <alignment vertical="center"/>
    </xf>
    <xf numFmtId="0" fontId="18" fillId="0" borderId="1" xfId="0" applyFont="1" applyFill="1" applyBorder="1" applyAlignment="1">
      <alignment horizontal="center" vertical="center" wrapText="1"/>
    </xf>
    <xf numFmtId="165" fontId="19" fillId="0" borderId="1" xfId="0" applyNumberFormat="1" applyFont="1" applyFill="1" applyBorder="1" applyAlignment="1">
      <alignment horizontal="center" vertical="center" wrapText="1"/>
    </xf>
    <xf numFmtId="165" fontId="19" fillId="0" borderId="0" xfId="0" applyNumberFormat="1" applyFont="1" applyFill="1" applyBorder="1" applyAlignment="1">
      <alignment horizontal="center" vertical="center" wrapText="1"/>
    </xf>
    <xf numFmtId="166" fontId="19" fillId="0" borderId="0" xfId="0" applyNumberFormat="1" applyFont="1" applyFill="1" applyBorder="1" applyAlignment="1">
      <alignment horizontal="center" vertical="center" wrapText="1"/>
    </xf>
    <xf numFmtId="166" fontId="13" fillId="2" borderId="0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vertical="center" wrapText="1"/>
    </xf>
    <xf numFmtId="166" fontId="13" fillId="0" borderId="0" xfId="0" applyNumberFormat="1" applyFont="1" applyFill="1" applyBorder="1" applyAlignment="1">
      <alignment horizontal="center" vertical="center" wrapText="1"/>
    </xf>
    <xf numFmtId="166" fontId="15" fillId="0" borderId="0" xfId="0" applyNumberFormat="1" applyFont="1" applyFill="1" applyAlignment="1">
      <alignment vertical="center"/>
    </xf>
    <xf numFmtId="165" fontId="4" fillId="0" borderId="1" xfId="0" applyNumberFormat="1" applyFont="1" applyFill="1" applyBorder="1" applyAlignment="1">
      <alignment horizontal="left" vertical="center" wrapText="1"/>
    </xf>
    <xf numFmtId="165" fontId="3" fillId="0" borderId="1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65" fontId="13" fillId="0" borderId="2" xfId="0" applyNumberFormat="1" applyFont="1" applyFill="1" applyBorder="1" applyAlignment="1">
      <alignment horizontal="center" vertical="center" wrapText="1"/>
    </xf>
    <xf numFmtId="165" fontId="12" fillId="0" borderId="7" xfId="0" applyNumberFormat="1" applyFont="1" applyFill="1" applyBorder="1" applyAlignment="1">
      <alignment horizontal="center" vertical="center"/>
    </xf>
    <xf numFmtId="165" fontId="1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65" fontId="4" fillId="0" borderId="1" xfId="0" applyNumberFormat="1" applyFont="1" applyFill="1" applyBorder="1" applyAlignment="1" applyProtection="1">
      <alignment horizontal="left" vertical="center" wrapText="1" shrinkToFit="1"/>
    </xf>
    <xf numFmtId="165" fontId="14" fillId="0" borderId="1" xfId="0" applyNumberFormat="1" applyFont="1" applyFill="1" applyBorder="1" applyAlignment="1">
      <alignment horizontal="left" vertical="center" wrapText="1" shrinkToFi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vertical="center"/>
    </xf>
    <xf numFmtId="165" fontId="8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165" fontId="3" fillId="0" borderId="1" xfId="0" applyNumberFormat="1" applyFont="1" applyFill="1" applyBorder="1" applyAlignment="1">
      <alignment vertical="center"/>
    </xf>
    <xf numFmtId="0" fontId="16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66" fontId="4" fillId="0" borderId="2" xfId="0" applyNumberFormat="1" applyFont="1" applyFill="1" applyBorder="1" applyAlignment="1">
      <alignment horizontal="center" vertical="center" wrapText="1"/>
    </xf>
    <xf numFmtId="166" fontId="12" fillId="0" borderId="8" xfId="0" applyNumberFormat="1" applyFont="1" applyFill="1" applyBorder="1" applyAlignment="1">
      <alignment vertical="center" wrapText="1"/>
    </xf>
    <xf numFmtId="166" fontId="13" fillId="0" borderId="1" xfId="0" applyNumberFormat="1" applyFont="1" applyFill="1" applyBorder="1" applyAlignment="1">
      <alignment horizontal="center" vertical="center" wrapText="1"/>
    </xf>
    <xf numFmtId="0" fontId="0" fillId="0" borderId="7" xfId="0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/>
    </xf>
    <xf numFmtId="0" fontId="4" fillId="0" borderId="1" xfId="0" applyFont="1" applyFill="1" applyBorder="1" applyAlignment="1">
      <alignment vertical="center" wrapText="1"/>
    </xf>
    <xf numFmtId="165" fontId="18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vertical="center" wrapText="1"/>
    </xf>
    <xf numFmtId="4" fontId="18" fillId="0" borderId="1" xfId="0" applyNumberFormat="1" applyFont="1" applyFill="1" applyBorder="1" applyAlignment="1">
      <alignment horizontal="center" vertical="center" wrapText="1"/>
    </xf>
    <xf numFmtId="166" fontId="20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4" fontId="19" fillId="0" borderId="6" xfId="0" applyNumberFormat="1" applyFont="1" applyFill="1" applyBorder="1" applyAlignment="1">
      <alignment horizontal="center" vertical="center" wrapText="1"/>
    </xf>
    <xf numFmtId="166" fontId="21" fillId="0" borderId="6" xfId="0" applyNumberFormat="1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vertical="center" wrapText="1"/>
    </xf>
    <xf numFmtId="165" fontId="19" fillId="0" borderId="6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22" fillId="0" borderId="0" xfId="0" applyFont="1" applyFill="1" applyAlignment="1">
      <alignment vertical="center"/>
    </xf>
    <xf numFmtId="0" fontId="22" fillId="2" borderId="0" xfId="0" applyFont="1" applyFill="1" applyAlignment="1">
      <alignment vertical="center"/>
    </xf>
    <xf numFmtId="0" fontId="22" fillId="0" borderId="0" xfId="0" applyFont="1" applyFill="1"/>
    <xf numFmtId="165" fontId="22" fillId="0" borderId="0" xfId="0" applyNumberFormat="1" applyFont="1" applyFill="1" applyAlignment="1">
      <alignment vertical="center"/>
    </xf>
    <xf numFmtId="0" fontId="4" fillId="0" borderId="4" xfId="0" applyFont="1" applyFill="1" applyBorder="1" applyAlignment="1">
      <alignment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4" fontId="4" fillId="0" borderId="7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 applyBorder="1" applyAlignment="1">
      <alignment horizontal="center" vertical="center" wrapText="1"/>
    </xf>
    <xf numFmtId="166" fontId="4" fillId="0" borderId="0" xfId="0" applyNumberFormat="1" applyFont="1" applyFill="1" applyBorder="1" applyAlignment="1">
      <alignment horizontal="center" vertical="center" wrapText="1"/>
    </xf>
    <xf numFmtId="166" fontId="8" fillId="0" borderId="1" xfId="0" applyNumberFormat="1" applyFont="1" applyFill="1" applyBorder="1" applyAlignment="1">
      <alignment horizontal="center" vertical="center" wrapText="1"/>
    </xf>
    <xf numFmtId="166" fontId="8" fillId="0" borderId="1" xfId="0" applyNumberFormat="1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165" fontId="13" fillId="0" borderId="6" xfId="0" applyNumberFormat="1" applyFont="1" applyFill="1" applyBorder="1" applyAlignment="1">
      <alignment horizontal="center" vertical="center" wrapText="1"/>
    </xf>
    <xf numFmtId="166" fontId="13" fillId="0" borderId="6" xfId="0" applyNumberFormat="1" applyFont="1" applyFill="1" applyBorder="1" applyAlignment="1">
      <alignment horizontal="center" vertical="center" wrapText="1"/>
    </xf>
    <xf numFmtId="0" fontId="2" fillId="2" borderId="0" xfId="0" applyFont="1" applyFill="1"/>
    <xf numFmtId="49" fontId="16" fillId="0" borderId="1" xfId="0" applyNumberFormat="1" applyFont="1" applyFill="1" applyBorder="1" applyAlignment="1">
      <alignment horizontal="center" vertical="center" wrapText="1"/>
    </xf>
    <xf numFmtId="49" fontId="17" fillId="0" borderId="7" xfId="0" applyNumberFormat="1" applyFont="1" applyFill="1" applyBorder="1" applyAlignment="1">
      <alignment horizontal="center" vertical="center"/>
    </xf>
    <xf numFmtId="166" fontId="8" fillId="0" borderId="1" xfId="0" applyNumberFormat="1" applyFont="1" applyFill="1" applyBorder="1" applyAlignment="1">
      <alignment horizontal="left" vertical="top" wrapText="1"/>
    </xf>
    <xf numFmtId="0" fontId="12" fillId="0" borderId="5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2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165" fontId="4" fillId="0" borderId="1" xfId="0" applyNumberFormat="1" applyFont="1" applyFill="1" applyBorder="1" applyAlignment="1">
      <alignment horizontal="left" vertical="top" wrapText="1"/>
    </xf>
    <xf numFmtId="16" fontId="4" fillId="0" borderId="1" xfId="0" applyNumberFormat="1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vertical="center" wrapText="1"/>
    </xf>
    <xf numFmtId="165" fontId="8" fillId="0" borderId="1" xfId="0" applyNumberFormat="1" applyFont="1" applyFill="1" applyBorder="1" applyAlignment="1">
      <alignment horizontal="center" vertical="center"/>
    </xf>
    <xf numFmtId="165" fontId="4" fillId="0" borderId="1" xfId="0" applyNumberFormat="1" applyFont="1" applyFill="1" applyBorder="1" applyAlignment="1">
      <alignment vertical="center" wrapText="1"/>
    </xf>
    <xf numFmtId="165" fontId="8" fillId="2" borderId="1" xfId="0" applyNumberFormat="1" applyFont="1" applyFill="1" applyBorder="1" applyAlignment="1">
      <alignment horizontal="center" vertical="center"/>
    </xf>
    <xf numFmtId="165" fontId="4" fillId="0" borderId="7" xfId="0" applyNumberFormat="1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vertical="center" wrapText="1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6" xfId="0" applyFill="1" applyBorder="1" applyAlignment="1">
      <alignment vertical="center"/>
    </xf>
    <xf numFmtId="0" fontId="0" fillId="0" borderId="7" xfId="0" applyFill="1" applyBorder="1" applyAlignment="1">
      <alignment vertical="center"/>
    </xf>
    <xf numFmtId="0" fontId="10" fillId="2" borderId="0" xfId="0" applyFont="1" applyFill="1" applyAlignment="1">
      <alignment horizontal="center"/>
    </xf>
    <xf numFmtId="0" fontId="10" fillId="2" borderId="0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65" fontId="12" fillId="0" borderId="5" xfId="0" applyNumberFormat="1" applyFont="1" applyFill="1" applyBorder="1" applyAlignment="1">
      <alignment horizontal="left" vertical="center" wrapText="1"/>
    </xf>
    <xf numFmtId="165" fontId="12" fillId="0" borderId="6" xfId="0" applyNumberFormat="1" applyFont="1" applyFill="1" applyBorder="1" applyAlignment="1">
      <alignment horizontal="left" vertical="center" wrapText="1"/>
    </xf>
    <xf numFmtId="165" fontId="12" fillId="0" borderId="7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23" fillId="0" borderId="6" xfId="0" applyFont="1" applyFill="1" applyBorder="1" applyAlignment="1">
      <alignment vertical="center"/>
    </xf>
    <xf numFmtId="0" fontId="24" fillId="0" borderId="6" xfId="0" applyFont="1" applyFill="1" applyBorder="1" applyAlignment="1">
      <alignment vertical="center"/>
    </xf>
    <xf numFmtId="0" fontId="24" fillId="0" borderId="7" xfId="0" applyFont="1" applyFill="1" applyBorder="1" applyAlignment="1">
      <alignment vertical="center"/>
    </xf>
    <xf numFmtId="0" fontId="12" fillId="0" borderId="6" xfId="0" applyFont="1" applyFill="1" applyBorder="1" applyAlignment="1">
      <alignment vertical="center" wrapText="1"/>
    </xf>
    <xf numFmtId="0" fontId="12" fillId="0" borderId="7" xfId="0" applyFont="1" applyFill="1" applyBorder="1" applyAlignment="1">
      <alignment vertical="center" wrapText="1"/>
    </xf>
    <xf numFmtId="165" fontId="3" fillId="0" borderId="5" xfId="0" applyNumberFormat="1" applyFont="1" applyFill="1" applyBorder="1" applyAlignment="1">
      <alignment horizontal="left" vertical="center"/>
    </xf>
    <xf numFmtId="0" fontId="0" fillId="0" borderId="6" xfId="0" applyFill="1" applyBorder="1" applyAlignment="1">
      <alignment vertical="center" wrapText="1"/>
    </xf>
  </cellXfs>
  <cellStyles count="2">
    <cellStyle name="Обычный" xfId="0" builtinId="0"/>
    <cellStyle name="Финансов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"/>
  <sheetViews>
    <sheetView tabSelected="1" topLeftCell="A25" zoomScale="90" zoomScaleNormal="90" workbookViewId="0">
      <selection activeCell="N49" sqref="N49"/>
    </sheetView>
  </sheetViews>
  <sheetFormatPr defaultColWidth="8.85546875" defaultRowHeight="15" x14ac:dyDescent="0.25"/>
  <cols>
    <col min="1" max="1" width="6.140625" style="1" customWidth="1"/>
    <col min="2" max="2" width="26.28515625" style="1" customWidth="1"/>
    <col min="3" max="4" width="12.42578125" style="53" customWidth="1"/>
    <col min="5" max="5" width="10.85546875" style="53" customWidth="1"/>
    <col min="6" max="6" width="11.140625" style="53" customWidth="1"/>
    <col min="7" max="7" width="11.140625" style="4" customWidth="1"/>
    <col min="8" max="8" width="10.140625" style="13" customWidth="1"/>
    <col min="9" max="9" width="10.140625" style="1" customWidth="1"/>
    <col min="10" max="11" width="10.5703125" style="13" customWidth="1"/>
    <col min="12" max="12" width="13.140625" style="1" customWidth="1"/>
    <col min="13" max="13" width="11.42578125" style="1" customWidth="1"/>
    <col min="14" max="14" width="88.7109375" style="1" customWidth="1"/>
    <col min="15" max="16" width="8.85546875" style="1"/>
    <col min="17" max="17" width="9.5703125" style="1" bestFit="1" customWidth="1"/>
    <col min="18" max="16384" width="8.85546875" style="1"/>
  </cols>
  <sheetData>
    <row r="1" spans="1:14" ht="15.95" customHeight="1" x14ac:dyDescent="0.3">
      <c r="A1" s="105" t="s">
        <v>0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</row>
    <row r="2" spans="1:14" ht="15" customHeight="1" x14ac:dyDescent="0.3">
      <c r="A2" s="106" t="s">
        <v>1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</row>
    <row r="3" spans="1:14" ht="16.5" hidden="1" customHeight="1" x14ac:dyDescent="0.25">
      <c r="A3" s="107"/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</row>
    <row r="4" spans="1:14" ht="17.45" customHeight="1" x14ac:dyDescent="0.3">
      <c r="A4" s="108" t="s">
        <v>62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</row>
    <row r="5" spans="1:14" ht="63.6" customHeight="1" x14ac:dyDescent="0.25">
      <c r="A5" s="115"/>
      <c r="B5" s="114" t="s">
        <v>2</v>
      </c>
      <c r="C5" s="116" t="s">
        <v>3</v>
      </c>
      <c r="D5" s="116"/>
      <c r="E5" s="116"/>
      <c r="F5" s="116"/>
      <c r="G5" s="109" t="s">
        <v>4</v>
      </c>
      <c r="H5" s="111" t="s">
        <v>30</v>
      </c>
      <c r="I5" s="111"/>
      <c r="J5" s="111"/>
      <c r="K5" s="111"/>
      <c r="L5" s="112" t="s">
        <v>5</v>
      </c>
      <c r="M5" s="112" t="s">
        <v>74</v>
      </c>
      <c r="N5" s="109" t="s">
        <v>6</v>
      </c>
    </row>
    <row r="6" spans="1:14" ht="90.75" customHeight="1" x14ac:dyDescent="0.25">
      <c r="A6" s="115"/>
      <c r="B6" s="114"/>
      <c r="C6" s="37" t="s">
        <v>7</v>
      </c>
      <c r="D6" s="56" t="s">
        <v>29</v>
      </c>
      <c r="E6" s="52" t="s">
        <v>8</v>
      </c>
      <c r="F6" s="52" t="s">
        <v>32</v>
      </c>
      <c r="G6" s="110"/>
      <c r="H6" s="37" t="s">
        <v>7</v>
      </c>
      <c r="I6" s="15" t="s">
        <v>31</v>
      </c>
      <c r="J6" s="51" t="s">
        <v>9</v>
      </c>
      <c r="K6" s="51" t="s">
        <v>33</v>
      </c>
      <c r="L6" s="113"/>
      <c r="M6" s="113"/>
      <c r="N6" s="110"/>
    </row>
    <row r="7" spans="1:14" ht="17.45" customHeight="1" x14ac:dyDescent="0.25">
      <c r="A7" s="12">
        <v>1</v>
      </c>
      <c r="B7" s="11">
        <v>2</v>
      </c>
      <c r="C7" s="37">
        <v>3</v>
      </c>
      <c r="D7" s="37">
        <v>4</v>
      </c>
      <c r="E7" s="52">
        <v>5</v>
      </c>
      <c r="F7" s="52">
        <v>6</v>
      </c>
      <c r="G7" s="8">
        <v>7</v>
      </c>
      <c r="H7" s="37">
        <v>8</v>
      </c>
      <c r="I7" s="9">
        <v>9</v>
      </c>
      <c r="J7" s="51">
        <v>10</v>
      </c>
      <c r="K7" s="51">
        <v>11</v>
      </c>
      <c r="L7" s="10">
        <v>12</v>
      </c>
      <c r="M7" s="10">
        <v>13</v>
      </c>
      <c r="N7" s="8">
        <v>14</v>
      </c>
    </row>
    <row r="8" spans="1:14" s="3" customFormat="1" ht="15.75" customHeight="1" x14ac:dyDescent="0.25">
      <c r="A8" s="2" t="s">
        <v>10</v>
      </c>
      <c r="B8" s="120" t="s">
        <v>18</v>
      </c>
      <c r="C8" s="120"/>
      <c r="D8" s="120"/>
      <c r="E8" s="120"/>
      <c r="F8" s="120"/>
      <c r="G8" s="120"/>
      <c r="H8" s="120"/>
      <c r="I8" s="120"/>
      <c r="J8" s="120"/>
      <c r="K8" s="120"/>
      <c r="L8" s="120"/>
      <c r="M8" s="120"/>
      <c r="N8" s="120"/>
    </row>
    <row r="9" spans="1:14" s="3" customFormat="1" ht="15.75" customHeight="1" x14ac:dyDescent="0.25">
      <c r="A9" s="2"/>
      <c r="B9" s="121" t="s">
        <v>56</v>
      </c>
      <c r="C9" s="122"/>
      <c r="D9" s="122"/>
      <c r="E9" s="122"/>
      <c r="F9" s="122"/>
      <c r="G9" s="122"/>
      <c r="H9" s="123"/>
      <c r="I9" s="90"/>
      <c r="J9" s="90"/>
      <c r="K9" s="90"/>
      <c r="L9" s="90"/>
      <c r="M9" s="90"/>
      <c r="N9" s="90"/>
    </row>
    <row r="10" spans="1:14" s="70" customFormat="1" ht="123" customHeight="1" x14ac:dyDescent="0.25">
      <c r="A10" s="67" t="s">
        <v>11</v>
      </c>
      <c r="B10" s="38" t="s">
        <v>12</v>
      </c>
      <c r="C10" s="42">
        <f>E10+F10</f>
        <v>163984.88999999998</v>
      </c>
      <c r="D10" s="42"/>
      <c r="E10" s="96">
        <v>147046.39999999999</v>
      </c>
      <c r="F10" s="96">
        <f>SUM(16338.49+600)</f>
        <v>16938.489999999998</v>
      </c>
      <c r="G10" s="42">
        <v>0</v>
      </c>
      <c r="H10" s="96">
        <f>I10+J10+K10</f>
        <v>49015.455000000002</v>
      </c>
      <c r="I10" s="96">
        <v>0</v>
      </c>
      <c r="J10" s="96">
        <v>44113.91</v>
      </c>
      <c r="K10" s="96">
        <v>4901.5450000000001</v>
      </c>
      <c r="L10" s="96">
        <v>0</v>
      </c>
      <c r="M10" s="96">
        <f>L10/(C10+G10)*100</f>
        <v>0</v>
      </c>
      <c r="N10" s="97" t="s">
        <v>77</v>
      </c>
    </row>
    <row r="11" spans="1:14" s="70" customFormat="1" ht="102.75" customHeight="1" x14ac:dyDescent="0.25">
      <c r="A11" s="67" t="s">
        <v>13</v>
      </c>
      <c r="B11" s="39" t="s">
        <v>20</v>
      </c>
      <c r="C11" s="42">
        <f>E11+F11</f>
        <v>1294904.4439999999</v>
      </c>
      <c r="D11" s="42"/>
      <c r="E11" s="96">
        <v>1165414</v>
      </c>
      <c r="F11" s="42">
        <v>129490.444</v>
      </c>
      <c r="G11" s="42">
        <v>0</v>
      </c>
      <c r="H11" s="96">
        <f>I11+J11+K11</f>
        <v>127841.946</v>
      </c>
      <c r="I11" s="96">
        <v>0</v>
      </c>
      <c r="J11" s="96">
        <v>115057.75199999999</v>
      </c>
      <c r="K11" s="96">
        <v>12784.194</v>
      </c>
      <c r="L11" s="98">
        <v>182631.4</v>
      </c>
      <c r="M11" s="98">
        <f>L11/(C11+G11)*100</f>
        <v>14.103851511687299</v>
      </c>
      <c r="N11" s="30" t="s">
        <v>75</v>
      </c>
    </row>
    <row r="12" spans="1:14" s="70" customFormat="1" ht="39.75" customHeight="1" x14ac:dyDescent="0.25">
      <c r="A12" s="67" t="s">
        <v>64</v>
      </c>
      <c r="B12" s="39" t="s">
        <v>63</v>
      </c>
      <c r="C12" s="68">
        <f>F12+E12</f>
        <v>77.025999999999996</v>
      </c>
      <c r="D12" s="68"/>
      <c r="E12" s="69"/>
      <c r="F12" s="68">
        <v>77.025999999999996</v>
      </c>
      <c r="G12" s="68"/>
      <c r="H12" s="69"/>
      <c r="I12" s="69"/>
      <c r="J12" s="69"/>
      <c r="K12" s="69"/>
      <c r="L12" s="69"/>
      <c r="M12" s="69">
        <f>L12/(C12+G12)*100</f>
        <v>0</v>
      </c>
      <c r="N12" s="93" t="s">
        <v>71</v>
      </c>
    </row>
    <row r="13" spans="1:14" s="71" customFormat="1" ht="17.25" customHeight="1" x14ac:dyDescent="0.25">
      <c r="A13" s="67"/>
      <c r="B13" s="18" t="s">
        <v>14</v>
      </c>
      <c r="C13" s="17">
        <f>SUM(C10:C12)</f>
        <v>1458966.3599999999</v>
      </c>
      <c r="D13" s="17">
        <v>0</v>
      </c>
      <c r="E13" s="17">
        <f>SUM(E10:E12)</f>
        <v>1312460.3999999999</v>
      </c>
      <c r="F13" s="17">
        <f>SUM(F10:F12)</f>
        <v>146505.96000000002</v>
      </c>
      <c r="G13" s="17">
        <v>0</v>
      </c>
      <c r="H13" s="7">
        <f>SUM(H10:H12)</f>
        <v>176857.40100000001</v>
      </c>
      <c r="I13" s="17">
        <v>0</v>
      </c>
      <c r="J13" s="17">
        <f>SUM(J10:J12)</f>
        <v>159171.66200000001</v>
      </c>
      <c r="K13" s="17">
        <f>SUM(K10:K12)</f>
        <v>17685.739000000001</v>
      </c>
      <c r="L13" s="17">
        <f>SUM(L10:L12)</f>
        <v>182631.4</v>
      </c>
      <c r="M13" s="7">
        <f>L13/(C13+G13)*100</f>
        <v>12.517862303555788</v>
      </c>
      <c r="N13" s="19"/>
    </row>
    <row r="14" spans="1:14" s="71" customFormat="1" ht="15.75" customHeight="1" x14ac:dyDescent="0.25">
      <c r="A14" s="32" t="s">
        <v>15</v>
      </c>
      <c r="B14" s="117" t="s">
        <v>19</v>
      </c>
      <c r="C14" s="118"/>
      <c r="D14" s="118"/>
      <c r="E14" s="118"/>
      <c r="F14" s="118"/>
      <c r="G14" s="118"/>
      <c r="H14" s="118"/>
      <c r="I14" s="118"/>
      <c r="J14" s="118"/>
      <c r="K14" s="118"/>
      <c r="L14" s="118"/>
      <c r="M14" s="118"/>
      <c r="N14" s="119"/>
    </row>
    <row r="15" spans="1:14" s="72" customFormat="1" ht="15.75" customHeight="1" x14ac:dyDescent="0.25">
      <c r="A15" s="32"/>
      <c r="B15" s="117" t="s">
        <v>54</v>
      </c>
      <c r="C15" s="118"/>
      <c r="D15" s="118"/>
      <c r="E15" s="118"/>
      <c r="F15" s="118"/>
      <c r="G15" s="118"/>
      <c r="H15" s="118"/>
      <c r="I15" s="118"/>
      <c r="J15" s="118"/>
      <c r="K15" s="118"/>
      <c r="L15" s="118"/>
      <c r="M15" s="118"/>
      <c r="N15" s="119"/>
    </row>
    <row r="16" spans="1:14" s="73" customFormat="1" ht="63.75" customHeight="1" x14ac:dyDescent="0.25">
      <c r="A16" s="40" t="s">
        <v>24</v>
      </c>
      <c r="B16" s="54" t="s">
        <v>25</v>
      </c>
      <c r="C16" s="68">
        <f>E16+F16</f>
        <v>33281.783000000003</v>
      </c>
      <c r="D16" s="68"/>
      <c r="E16" s="68">
        <v>32267.682000000001</v>
      </c>
      <c r="F16" s="68">
        <v>1014.101</v>
      </c>
      <c r="G16" s="68"/>
      <c r="H16" s="69">
        <f>I16+J16+K16</f>
        <v>33246.6</v>
      </c>
      <c r="I16" s="68"/>
      <c r="J16" s="68">
        <v>32249.202000000001</v>
      </c>
      <c r="K16" s="68">
        <v>997.39800000000002</v>
      </c>
      <c r="L16" s="68">
        <f>H16</f>
        <v>33246.6</v>
      </c>
      <c r="M16" s="69">
        <f>L16/(C16+G16)*100</f>
        <v>99.894287514584164</v>
      </c>
      <c r="N16" s="30" t="s">
        <v>78</v>
      </c>
    </row>
    <row r="17" spans="1:22" s="14" customFormat="1" ht="15" customHeight="1" x14ac:dyDescent="0.25">
      <c r="A17" s="41"/>
      <c r="B17" s="18" t="s">
        <v>14</v>
      </c>
      <c r="C17" s="17">
        <f t="shared" ref="C17:L17" si="0">SUM(C16:C16)</f>
        <v>33281.783000000003</v>
      </c>
      <c r="D17" s="17">
        <v>0</v>
      </c>
      <c r="E17" s="17">
        <f t="shared" si="0"/>
        <v>32267.682000000001</v>
      </c>
      <c r="F17" s="17">
        <f t="shared" si="0"/>
        <v>1014.101</v>
      </c>
      <c r="G17" s="17">
        <v>0</v>
      </c>
      <c r="H17" s="17">
        <f t="shared" si="0"/>
        <v>33246.6</v>
      </c>
      <c r="I17" s="17">
        <v>0</v>
      </c>
      <c r="J17" s="17">
        <f t="shared" si="0"/>
        <v>32249.202000000001</v>
      </c>
      <c r="K17" s="17">
        <f t="shared" si="0"/>
        <v>997.39800000000002</v>
      </c>
      <c r="L17" s="17">
        <f t="shared" si="0"/>
        <v>33246.6</v>
      </c>
      <c r="M17" s="7">
        <f>L17/(C17+G17)*100</f>
        <v>99.894287514584164</v>
      </c>
      <c r="N17" s="17"/>
    </row>
    <row r="18" spans="1:22" s="14" customFormat="1" ht="15" customHeight="1" x14ac:dyDescent="0.25">
      <c r="A18" s="33" t="s">
        <v>27</v>
      </c>
      <c r="B18" s="117" t="s">
        <v>21</v>
      </c>
      <c r="C18" s="118"/>
      <c r="D18" s="118"/>
      <c r="E18" s="118"/>
      <c r="F18" s="118"/>
      <c r="G18" s="118"/>
      <c r="H18" s="118"/>
      <c r="I18" s="118"/>
      <c r="J18" s="118"/>
      <c r="K18" s="118"/>
      <c r="L18" s="118"/>
      <c r="M18" s="118"/>
      <c r="N18" s="119"/>
      <c r="Q18" s="20"/>
    </row>
    <row r="19" spans="1:22" s="14" customFormat="1" ht="12.75" customHeight="1" x14ac:dyDescent="0.25">
      <c r="A19" s="33"/>
      <c r="B19" s="117" t="s">
        <v>23</v>
      </c>
      <c r="C19" s="118"/>
      <c r="D19" s="118"/>
      <c r="E19" s="118"/>
      <c r="F19" s="118"/>
      <c r="G19" s="118"/>
      <c r="H19" s="118"/>
      <c r="I19" s="118"/>
      <c r="J19" s="118"/>
      <c r="K19" s="118"/>
      <c r="L19" s="118"/>
      <c r="M19" s="118"/>
      <c r="N19" s="119"/>
      <c r="Q19" s="20"/>
    </row>
    <row r="20" spans="1:22" s="71" customFormat="1" ht="95.25" customHeight="1" x14ac:dyDescent="0.25">
      <c r="A20" s="33" t="s">
        <v>28</v>
      </c>
      <c r="B20" s="30" t="s">
        <v>22</v>
      </c>
      <c r="C20" s="42">
        <f>D20+E20+F20</f>
        <v>269330.05499999999</v>
      </c>
      <c r="D20" s="42"/>
      <c r="E20" s="42">
        <v>250829.5</v>
      </c>
      <c r="F20" s="42">
        <f>SUM(177.977+5120.493+13202.085)</f>
        <v>18500.555</v>
      </c>
      <c r="G20" s="42">
        <v>0</v>
      </c>
      <c r="H20" s="42">
        <f>I20+J20+K20</f>
        <v>34868.639000000003</v>
      </c>
      <c r="I20" s="42">
        <v>0</v>
      </c>
      <c r="J20" s="42">
        <v>27992.68</v>
      </c>
      <c r="K20" s="42">
        <f>SUM(177.977+5120.493+1577.489)</f>
        <v>6875.9590000000007</v>
      </c>
      <c r="L20" s="68">
        <f>H20</f>
        <v>34868.639000000003</v>
      </c>
      <c r="M20" s="69">
        <f>L20/(C20+G20)*100</f>
        <v>12.946434440820207</v>
      </c>
      <c r="N20" s="54" t="s">
        <v>79</v>
      </c>
      <c r="Q20" s="74"/>
    </row>
    <row r="21" spans="1:22" s="71" customFormat="1" ht="55.5" customHeight="1" x14ac:dyDescent="0.25">
      <c r="A21" s="33" t="s">
        <v>42</v>
      </c>
      <c r="B21" s="30" t="s">
        <v>41</v>
      </c>
      <c r="C21" s="42">
        <f>E21+F21</f>
        <v>5145.576</v>
      </c>
      <c r="D21" s="42" t="s">
        <v>34</v>
      </c>
      <c r="E21" s="42"/>
      <c r="F21" s="42">
        <v>5145.576</v>
      </c>
      <c r="G21" s="42"/>
      <c r="H21" s="42">
        <v>80.3</v>
      </c>
      <c r="I21" s="42"/>
      <c r="J21" s="42"/>
      <c r="K21" s="42">
        <v>80.3</v>
      </c>
      <c r="L21" s="42">
        <f>H21</f>
        <v>80.3</v>
      </c>
      <c r="M21" s="69">
        <f>L21/(C21+G21)*100</f>
        <v>1.5605638707891982</v>
      </c>
      <c r="N21" s="54" t="s">
        <v>65</v>
      </c>
      <c r="Q21" s="74"/>
    </row>
    <row r="22" spans="1:22" s="71" customFormat="1" ht="44.25" customHeight="1" x14ac:dyDescent="0.25">
      <c r="A22" s="33" t="s">
        <v>43</v>
      </c>
      <c r="B22" s="30" t="s">
        <v>35</v>
      </c>
      <c r="C22" s="42">
        <f>D22+E22+F22</f>
        <v>25</v>
      </c>
      <c r="D22" s="42"/>
      <c r="E22" s="42"/>
      <c r="F22" s="42">
        <v>25</v>
      </c>
      <c r="G22" s="42"/>
      <c r="H22" s="42">
        <f>I22+J22+K22</f>
        <v>25</v>
      </c>
      <c r="I22" s="42"/>
      <c r="J22" s="42"/>
      <c r="K22" s="42">
        <v>25</v>
      </c>
      <c r="L22" s="42">
        <f>H22</f>
        <v>25</v>
      </c>
      <c r="M22" s="69">
        <f>L22/(C22+G22)*100</f>
        <v>100</v>
      </c>
      <c r="N22" s="54" t="s">
        <v>80</v>
      </c>
      <c r="Q22" s="74"/>
    </row>
    <row r="23" spans="1:22" s="71" customFormat="1" ht="45" customHeight="1" x14ac:dyDescent="0.25">
      <c r="A23" s="33" t="s">
        <v>44</v>
      </c>
      <c r="B23" s="30" t="s">
        <v>36</v>
      </c>
      <c r="C23" s="42">
        <f>D23+E23+F23</f>
        <v>30</v>
      </c>
      <c r="D23" s="42"/>
      <c r="E23" s="42"/>
      <c r="F23" s="42">
        <v>30</v>
      </c>
      <c r="G23" s="96"/>
      <c r="H23" s="42">
        <f>I23+J23+K23</f>
        <v>30</v>
      </c>
      <c r="I23" s="96"/>
      <c r="J23" s="96"/>
      <c r="K23" s="42">
        <v>30</v>
      </c>
      <c r="L23" s="42">
        <f>H23</f>
        <v>30</v>
      </c>
      <c r="M23" s="69">
        <f>L23/(C23+G23)*100</f>
        <v>100</v>
      </c>
      <c r="N23" s="54" t="s">
        <v>80</v>
      </c>
      <c r="Q23" s="74"/>
    </row>
    <row r="24" spans="1:22" s="14" customFormat="1" ht="13.5" customHeight="1" x14ac:dyDescent="0.25">
      <c r="A24" s="43"/>
      <c r="B24" s="27" t="s">
        <v>14</v>
      </c>
      <c r="C24" s="26">
        <f>SUM(C20:C23)</f>
        <v>274530.63099999999</v>
      </c>
      <c r="D24" s="26">
        <v>0</v>
      </c>
      <c r="E24" s="26">
        <f t="shared" ref="E24:L24" si="1">SUM(E20:E23)</f>
        <v>250829.5</v>
      </c>
      <c r="F24" s="26">
        <f t="shared" si="1"/>
        <v>23701.131000000001</v>
      </c>
      <c r="G24" s="26">
        <v>0</v>
      </c>
      <c r="H24" s="26">
        <f t="shared" si="1"/>
        <v>35003.939000000006</v>
      </c>
      <c r="I24" s="26">
        <v>0</v>
      </c>
      <c r="J24" s="26">
        <f>SUM(J20:J23)</f>
        <v>27992.68</v>
      </c>
      <c r="K24" s="26">
        <f t="shared" si="1"/>
        <v>7011.2590000000009</v>
      </c>
      <c r="L24" s="26">
        <f t="shared" si="1"/>
        <v>35003.939000000006</v>
      </c>
      <c r="M24" s="31">
        <f>L24/(C24+G24)*100</f>
        <v>12.750467542545374</v>
      </c>
      <c r="N24" s="44"/>
      <c r="Q24" s="20"/>
    </row>
    <row r="25" spans="1:22" s="14" customFormat="1" ht="12.75" customHeight="1" x14ac:dyDescent="0.25">
      <c r="A25" s="45" t="s">
        <v>16</v>
      </c>
      <c r="B25" s="100" t="s">
        <v>45</v>
      </c>
      <c r="C25" s="124"/>
      <c r="D25" s="124"/>
      <c r="E25" s="124"/>
      <c r="F25" s="124"/>
      <c r="G25" s="124"/>
      <c r="H25" s="124"/>
      <c r="I25" s="124"/>
      <c r="J25" s="50"/>
      <c r="K25" s="55"/>
      <c r="L25" s="21"/>
      <c r="M25" s="21"/>
      <c r="N25" s="22"/>
      <c r="O25" s="23"/>
      <c r="P25" s="23"/>
      <c r="Q25" s="23"/>
      <c r="R25" s="23"/>
      <c r="S25" s="23"/>
      <c r="T25" s="23"/>
      <c r="U25" s="23"/>
      <c r="V25" s="24"/>
    </row>
    <row r="26" spans="1:22" s="14" customFormat="1" ht="12.75" customHeight="1" x14ac:dyDescent="0.25">
      <c r="A26" s="45"/>
      <c r="B26" s="100" t="s">
        <v>37</v>
      </c>
      <c r="C26" s="124"/>
      <c r="D26" s="124"/>
      <c r="E26" s="124"/>
      <c r="F26" s="124"/>
      <c r="G26" s="124"/>
      <c r="H26" s="124"/>
      <c r="I26" s="103"/>
      <c r="J26" s="103"/>
      <c r="K26" s="103"/>
      <c r="L26" s="103"/>
      <c r="M26" s="104"/>
      <c r="N26" s="22"/>
      <c r="O26" s="23"/>
      <c r="P26" s="23"/>
      <c r="Q26" s="23"/>
      <c r="R26" s="23"/>
      <c r="S26" s="23"/>
      <c r="T26" s="23"/>
      <c r="U26" s="23"/>
      <c r="V26" s="24"/>
    </row>
    <row r="27" spans="1:22" s="70" customFormat="1" ht="72" customHeight="1" x14ac:dyDescent="0.25">
      <c r="A27" s="46" t="s">
        <v>26</v>
      </c>
      <c r="B27" s="75" t="s">
        <v>38</v>
      </c>
      <c r="C27" s="68">
        <f>E27+F27</f>
        <v>15680</v>
      </c>
      <c r="D27" s="68"/>
      <c r="E27" s="68"/>
      <c r="F27" s="68">
        <v>15680</v>
      </c>
      <c r="G27" s="76"/>
      <c r="H27" s="68">
        <f>I27+J27+K27</f>
        <v>15680</v>
      </c>
      <c r="I27" s="77"/>
      <c r="J27" s="76"/>
      <c r="K27" s="68">
        <v>15680</v>
      </c>
      <c r="L27" s="68">
        <f>H27</f>
        <v>15680</v>
      </c>
      <c r="M27" s="68">
        <f>L27/(C27+G27)*100</f>
        <v>100</v>
      </c>
      <c r="N27" s="30" t="s">
        <v>81</v>
      </c>
      <c r="O27" s="78"/>
      <c r="P27" s="78"/>
      <c r="Q27" s="78"/>
      <c r="R27" s="78"/>
      <c r="S27" s="78"/>
      <c r="T27" s="78"/>
      <c r="U27" s="78"/>
      <c r="V27" s="79"/>
    </row>
    <row r="28" spans="1:22" s="29" customFormat="1" ht="13.5" customHeight="1" x14ac:dyDescent="0.25">
      <c r="A28" s="47"/>
      <c r="B28" s="48" t="s">
        <v>14</v>
      </c>
      <c r="C28" s="34">
        <f>SUM(C27)</f>
        <v>15680</v>
      </c>
      <c r="D28" s="34">
        <v>0</v>
      </c>
      <c r="E28" s="34">
        <v>0</v>
      </c>
      <c r="F28" s="34">
        <f>SUM(F27:F27)</f>
        <v>15680</v>
      </c>
      <c r="G28" s="34">
        <v>0</v>
      </c>
      <c r="H28" s="34">
        <f>SUM(H27)</f>
        <v>15680</v>
      </c>
      <c r="I28" s="35">
        <v>0</v>
      </c>
      <c r="J28" s="36">
        <v>0</v>
      </c>
      <c r="K28" s="36">
        <f>SUM(K27:K27)</f>
        <v>15680</v>
      </c>
      <c r="L28" s="36">
        <f>SUM(L27:L27)</f>
        <v>15680</v>
      </c>
      <c r="M28" s="36">
        <f>L28/(C28+G28)*100</f>
        <v>100</v>
      </c>
      <c r="N28" s="49"/>
      <c r="O28" s="25"/>
      <c r="P28" s="25"/>
      <c r="Q28" s="28"/>
      <c r="R28" s="28"/>
      <c r="S28" s="28"/>
      <c r="T28" s="25"/>
      <c r="U28" s="25"/>
      <c r="V28" s="25"/>
    </row>
    <row r="29" spans="1:22" s="29" customFormat="1" ht="18.75" customHeight="1" x14ac:dyDescent="0.25">
      <c r="A29" s="57" t="s">
        <v>48</v>
      </c>
      <c r="B29" s="100" t="s">
        <v>39</v>
      </c>
      <c r="C29" s="127"/>
      <c r="D29" s="127"/>
      <c r="E29" s="127"/>
      <c r="F29" s="127"/>
      <c r="G29" s="127"/>
      <c r="H29" s="128"/>
      <c r="I29" s="35"/>
      <c r="J29" s="36"/>
      <c r="K29" s="36"/>
      <c r="L29" s="36"/>
      <c r="M29" s="36"/>
      <c r="N29" s="49"/>
      <c r="O29" s="25"/>
      <c r="P29" s="25"/>
      <c r="Q29" s="28"/>
      <c r="R29" s="28"/>
      <c r="S29" s="28"/>
      <c r="T29" s="25"/>
      <c r="U29" s="25"/>
      <c r="V29" s="25"/>
    </row>
    <row r="30" spans="1:22" s="29" customFormat="1" ht="99" hidden="1" customHeight="1" x14ac:dyDescent="0.25">
      <c r="A30" s="57" t="s">
        <v>26</v>
      </c>
      <c r="B30" s="58" t="s">
        <v>40</v>
      </c>
      <c r="C30" s="55">
        <f>D30+E30+F30</f>
        <v>265495.09999999998</v>
      </c>
      <c r="D30" s="21"/>
      <c r="E30" s="59">
        <v>250000</v>
      </c>
      <c r="F30" s="59">
        <v>15495.1</v>
      </c>
      <c r="G30" s="60"/>
      <c r="H30" s="86" t="s">
        <v>46</v>
      </c>
      <c r="I30" s="35"/>
      <c r="J30" s="36"/>
      <c r="K30" s="42">
        <v>1869.7</v>
      </c>
      <c r="L30" s="36" t="str">
        <f>H30</f>
        <v>=I28+J28+K28</v>
      </c>
      <c r="M30" s="36"/>
      <c r="N30" s="81" t="s">
        <v>47</v>
      </c>
      <c r="O30" s="25"/>
      <c r="P30" s="25"/>
      <c r="Q30" s="28"/>
      <c r="R30" s="28"/>
      <c r="S30" s="28"/>
      <c r="T30" s="25"/>
      <c r="U30" s="25"/>
      <c r="V30" s="25"/>
    </row>
    <row r="31" spans="1:22" ht="64.5" hidden="1" customHeight="1" x14ac:dyDescent="0.25">
      <c r="A31" s="61"/>
      <c r="B31" s="65" t="s">
        <v>14</v>
      </c>
      <c r="C31" s="66">
        <f>SUM(C30)</f>
        <v>265495.09999999998</v>
      </c>
      <c r="D31" s="62"/>
      <c r="E31" s="62">
        <f>SUM(E30)</f>
        <v>250000</v>
      </c>
      <c r="F31" s="63">
        <f>SUM(F30)</f>
        <v>15495.1</v>
      </c>
      <c r="G31" s="64"/>
      <c r="H31" s="87"/>
      <c r="I31" s="35"/>
      <c r="J31" s="36"/>
      <c r="K31" s="36"/>
      <c r="L31" s="36"/>
      <c r="M31" s="36"/>
      <c r="N31" s="49"/>
    </row>
    <row r="32" spans="1:22" hidden="1" x14ac:dyDescent="0.25">
      <c r="A32" s="16"/>
      <c r="B32" s="5" t="s">
        <v>17</v>
      </c>
      <c r="C32" s="7">
        <f>C13+C17+C24+C28+C31</f>
        <v>2047953.8739999998</v>
      </c>
      <c r="D32" s="7"/>
      <c r="E32" s="7">
        <f>E13+E17+E24+E28+F31</f>
        <v>1611052.682</v>
      </c>
      <c r="F32" s="7">
        <f>F13+F17+F24+F28</f>
        <v>186901.19200000001</v>
      </c>
      <c r="G32" s="31">
        <v>0</v>
      </c>
      <c r="H32" s="31">
        <f>H13+H17+H24+H28</f>
        <v>260787.94000000003</v>
      </c>
      <c r="I32" s="31">
        <f>SUM(I13+I17+I24+I28)</f>
        <v>0</v>
      </c>
      <c r="J32" s="31">
        <f>J13+J17+J24+J28</f>
        <v>219413.54399999999</v>
      </c>
      <c r="K32" s="31">
        <f>K13+K17+K24+K28</f>
        <v>41374.396000000008</v>
      </c>
      <c r="L32" s="31">
        <f>L13+L17+L24+L28</f>
        <v>266561.93900000001</v>
      </c>
      <c r="M32" s="7">
        <f>L32/(C32+G32)*100</f>
        <v>13.01601283037491</v>
      </c>
      <c r="N32" s="6"/>
    </row>
    <row r="33" spans="1:14" ht="11.25" customHeight="1" x14ac:dyDescent="0.25">
      <c r="A33" s="16"/>
      <c r="B33" s="129" t="s">
        <v>57</v>
      </c>
      <c r="C33" s="103"/>
      <c r="D33" s="103"/>
      <c r="E33" s="103"/>
      <c r="F33" s="103"/>
      <c r="G33" s="103"/>
      <c r="H33" s="103"/>
      <c r="I33" s="103"/>
      <c r="J33" s="103"/>
      <c r="K33" s="103"/>
      <c r="L33" s="103"/>
      <c r="M33" s="104"/>
      <c r="N33" s="6"/>
    </row>
    <row r="34" spans="1:14" ht="87.75" customHeight="1" x14ac:dyDescent="0.25">
      <c r="A34" s="94" t="s">
        <v>50</v>
      </c>
      <c r="B34" s="54" t="s">
        <v>40</v>
      </c>
      <c r="C34" s="55">
        <f>D34+E34+F34</f>
        <v>80817.108000000007</v>
      </c>
      <c r="D34" s="21"/>
      <c r="E34" s="59">
        <v>75000</v>
      </c>
      <c r="F34" s="55">
        <f>SUM(1869.74+3947.368)</f>
        <v>5817.1080000000002</v>
      </c>
      <c r="G34" s="80"/>
      <c r="H34" s="68">
        <f>I34+J34+K34</f>
        <v>1869.74</v>
      </c>
      <c r="I34" s="35"/>
      <c r="J34" s="42"/>
      <c r="K34" s="42">
        <v>1869.74</v>
      </c>
      <c r="L34" s="68">
        <f>H34</f>
        <v>1869.74</v>
      </c>
      <c r="M34" s="36">
        <f>L34/(C34+G34)*100</f>
        <v>2.3135448004400252</v>
      </c>
      <c r="N34" s="81" t="s">
        <v>82</v>
      </c>
    </row>
    <row r="35" spans="1:14" s="85" customFormat="1" ht="12" x14ac:dyDescent="0.2">
      <c r="A35" s="82"/>
      <c r="B35" s="91" t="s">
        <v>14</v>
      </c>
      <c r="C35" s="83">
        <f>SUM(C34)</f>
        <v>80817.108000000007</v>
      </c>
      <c r="D35" s="84">
        <v>0</v>
      </c>
      <c r="E35" s="83">
        <f>SUM(E34)</f>
        <v>75000</v>
      </c>
      <c r="F35" s="83">
        <f>SUM(F34)</f>
        <v>5817.1080000000002</v>
      </c>
      <c r="G35" s="83">
        <v>0</v>
      </c>
      <c r="H35" s="35">
        <f>SUM(H34)</f>
        <v>1869.74</v>
      </c>
      <c r="I35" s="35">
        <v>0</v>
      </c>
      <c r="J35" s="36">
        <v>0</v>
      </c>
      <c r="K35" s="36">
        <f>SUM(K34)</f>
        <v>1869.74</v>
      </c>
      <c r="L35" s="36">
        <f>SUM(L34)</f>
        <v>1869.74</v>
      </c>
      <c r="M35" s="36">
        <f>L35/(C35+G35)*100</f>
        <v>2.3135448004400252</v>
      </c>
      <c r="N35" s="49"/>
    </row>
    <row r="36" spans="1:14" s="85" customFormat="1" x14ac:dyDescent="0.2">
      <c r="A36" s="40" t="s">
        <v>51</v>
      </c>
      <c r="B36" s="100" t="s">
        <v>58</v>
      </c>
      <c r="C36" s="103"/>
      <c r="D36" s="103"/>
      <c r="E36" s="103"/>
      <c r="F36" s="103"/>
      <c r="G36" s="103"/>
      <c r="H36" s="104"/>
      <c r="I36" s="35"/>
      <c r="J36" s="36"/>
      <c r="K36" s="36"/>
      <c r="L36" s="36"/>
      <c r="M36" s="36"/>
      <c r="N36" s="49"/>
    </row>
    <row r="37" spans="1:14" s="85" customFormat="1" x14ac:dyDescent="0.2">
      <c r="A37" s="82"/>
      <c r="B37" s="100" t="s">
        <v>55</v>
      </c>
      <c r="C37" s="130"/>
      <c r="D37" s="130"/>
      <c r="E37" s="130"/>
      <c r="F37" s="130"/>
      <c r="G37" s="130"/>
      <c r="H37" s="103"/>
      <c r="I37" s="103"/>
      <c r="J37" s="103"/>
      <c r="K37" s="103"/>
      <c r="L37" s="103"/>
      <c r="M37" s="104"/>
      <c r="N37" s="49"/>
    </row>
    <row r="38" spans="1:14" s="85" customFormat="1" ht="58.5" customHeight="1" x14ac:dyDescent="0.2">
      <c r="A38" s="40" t="s">
        <v>76</v>
      </c>
      <c r="B38" s="92" t="s">
        <v>49</v>
      </c>
      <c r="C38" s="42">
        <f>SUM(F38+E38)</f>
        <v>1256.8</v>
      </c>
      <c r="D38" s="80"/>
      <c r="E38" s="42"/>
      <c r="F38" s="42">
        <v>1256.8</v>
      </c>
      <c r="G38" s="42"/>
      <c r="H38" s="99">
        <f>SUM(K38+J38+I38)</f>
        <v>0</v>
      </c>
      <c r="I38" s="35"/>
      <c r="J38" s="42"/>
      <c r="K38" s="42"/>
      <c r="L38" s="42"/>
      <c r="M38" s="36">
        <f>L38/(C38+G38)*100</f>
        <v>0</v>
      </c>
      <c r="N38" s="81" t="s">
        <v>73</v>
      </c>
    </row>
    <row r="39" spans="1:14" s="85" customFormat="1" ht="12" x14ac:dyDescent="0.2">
      <c r="A39" s="40"/>
      <c r="B39" s="95" t="s">
        <v>14</v>
      </c>
      <c r="C39" s="83">
        <f>SUM(C38)</f>
        <v>1256.8</v>
      </c>
      <c r="D39" s="84">
        <v>0</v>
      </c>
      <c r="E39" s="83">
        <v>0</v>
      </c>
      <c r="F39" s="83">
        <f>SUM(F38)</f>
        <v>1256.8</v>
      </c>
      <c r="G39" s="83">
        <v>0</v>
      </c>
      <c r="H39" s="35">
        <v>0</v>
      </c>
      <c r="I39" s="35">
        <v>0</v>
      </c>
      <c r="J39" s="36">
        <v>0</v>
      </c>
      <c r="K39" s="36">
        <v>0</v>
      </c>
      <c r="L39" s="36">
        <v>0</v>
      </c>
      <c r="M39" s="36">
        <v>0</v>
      </c>
      <c r="N39" s="49"/>
    </row>
    <row r="40" spans="1:14" s="85" customFormat="1" x14ac:dyDescent="0.2">
      <c r="A40" s="40" t="s">
        <v>60</v>
      </c>
      <c r="B40" s="100" t="s">
        <v>52</v>
      </c>
      <c r="C40" s="125"/>
      <c r="D40" s="125"/>
      <c r="E40" s="125"/>
      <c r="F40" s="125"/>
      <c r="G40" s="125"/>
      <c r="H40" s="126"/>
      <c r="I40" s="35"/>
      <c r="J40" s="36"/>
      <c r="K40" s="36"/>
      <c r="L40" s="36"/>
      <c r="M40" s="36"/>
      <c r="N40" s="49"/>
    </row>
    <row r="41" spans="1:14" s="85" customFormat="1" ht="26.25" customHeight="1" x14ac:dyDescent="0.2">
      <c r="A41" s="40"/>
      <c r="B41" s="100" t="s">
        <v>53</v>
      </c>
      <c r="C41" s="103"/>
      <c r="D41" s="103"/>
      <c r="E41" s="103"/>
      <c r="F41" s="103"/>
      <c r="G41" s="103"/>
      <c r="H41" s="103"/>
      <c r="I41" s="103"/>
      <c r="J41" s="103"/>
      <c r="K41" s="103"/>
      <c r="L41" s="103"/>
      <c r="M41" s="104"/>
      <c r="N41" s="49"/>
    </row>
    <row r="42" spans="1:14" s="85" customFormat="1" ht="48" customHeight="1" x14ac:dyDescent="0.2">
      <c r="A42" s="40" t="s">
        <v>61</v>
      </c>
      <c r="B42" s="92" t="s">
        <v>59</v>
      </c>
      <c r="C42" s="42">
        <f>SUM(F42+E42)</f>
        <v>4085.5419999999999</v>
      </c>
      <c r="D42" s="80"/>
      <c r="E42" s="42"/>
      <c r="F42" s="42">
        <v>4085.5419999999999</v>
      </c>
      <c r="G42" s="42"/>
      <c r="H42" s="69">
        <f>SUM(K42+J42+I42)</f>
        <v>197.5</v>
      </c>
      <c r="I42" s="35"/>
      <c r="J42" s="42"/>
      <c r="K42" s="42">
        <v>197.5</v>
      </c>
      <c r="L42" s="42"/>
      <c r="M42" s="36">
        <f>L42/(C42+G42)*100</f>
        <v>0</v>
      </c>
      <c r="N42" s="88" t="s">
        <v>72</v>
      </c>
    </row>
    <row r="43" spans="1:14" s="85" customFormat="1" ht="12" x14ac:dyDescent="0.2">
      <c r="A43" s="40"/>
      <c r="B43" s="89" t="s">
        <v>14</v>
      </c>
      <c r="C43" s="83">
        <f>SUM(C42)</f>
        <v>4085.5419999999999</v>
      </c>
      <c r="D43" s="84">
        <v>0</v>
      </c>
      <c r="E43" s="83">
        <v>0</v>
      </c>
      <c r="F43" s="83">
        <f>SUM(F42)</f>
        <v>4085.5419999999999</v>
      </c>
      <c r="G43" s="83">
        <v>0</v>
      </c>
      <c r="H43" s="35">
        <f>SUM(H42)</f>
        <v>197.5</v>
      </c>
      <c r="I43" s="35">
        <v>0</v>
      </c>
      <c r="J43" s="36">
        <v>0</v>
      </c>
      <c r="K43" s="36">
        <f>SUM(K42)</f>
        <v>197.5</v>
      </c>
      <c r="L43" s="36">
        <v>0</v>
      </c>
      <c r="M43" s="36">
        <v>0</v>
      </c>
      <c r="N43" s="49"/>
    </row>
    <row r="44" spans="1:14" s="85" customFormat="1" x14ac:dyDescent="0.2">
      <c r="A44" s="40" t="s">
        <v>68</v>
      </c>
      <c r="B44" s="100" t="s">
        <v>69</v>
      </c>
      <c r="C44" s="101"/>
      <c r="D44" s="101"/>
      <c r="E44" s="101"/>
      <c r="F44" s="101"/>
      <c r="G44" s="101"/>
      <c r="H44" s="102"/>
      <c r="I44" s="35"/>
      <c r="J44" s="36"/>
      <c r="K44" s="36"/>
      <c r="L44" s="36"/>
      <c r="M44" s="36"/>
      <c r="N44" s="49"/>
    </row>
    <row r="45" spans="1:14" s="85" customFormat="1" ht="24.75" customHeight="1" x14ac:dyDescent="0.2">
      <c r="A45" s="40" t="s">
        <v>70</v>
      </c>
      <c r="B45" s="54" t="s">
        <v>66</v>
      </c>
      <c r="C45" s="42">
        <f>SUM(D45:F45)</f>
        <v>992.9</v>
      </c>
      <c r="D45" s="49"/>
      <c r="E45" s="36"/>
      <c r="F45" s="42">
        <v>992.9</v>
      </c>
      <c r="G45" s="36"/>
      <c r="H45" s="7"/>
      <c r="I45" s="7"/>
      <c r="J45" s="36"/>
      <c r="K45" s="36"/>
      <c r="L45" s="36"/>
      <c r="M45" s="36"/>
      <c r="N45" s="81" t="s">
        <v>67</v>
      </c>
    </row>
    <row r="46" spans="1:14" s="85" customFormat="1" ht="12" x14ac:dyDescent="0.2">
      <c r="A46" s="40"/>
      <c r="B46" s="95" t="s">
        <v>14</v>
      </c>
      <c r="C46" s="83">
        <f>SUM(C45)</f>
        <v>992.9</v>
      </c>
      <c r="D46" s="84"/>
      <c r="E46" s="83"/>
      <c r="F46" s="83">
        <f>SUM(F45)</f>
        <v>992.9</v>
      </c>
      <c r="G46" s="83"/>
      <c r="H46" s="35"/>
      <c r="I46" s="35"/>
      <c r="J46" s="36"/>
      <c r="K46" s="36"/>
      <c r="L46" s="36"/>
      <c r="M46" s="36"/>
      <c r="N46" s="49"/>
    </row>
    <row r="47" spans="1:14" ht="12.75" customHeight="1" x14ac:dyDescent="0.25">
      <c r="A47" s="16"/>
      <c r="B47" s="5" t="s">
        <v>17</v>
      </c>
      <c r="C47" s="7">
        <f>C13+C17+C24+C28+C35+C39+C43+C46</f>
        <v>1869611.1239999998</v>
      </c>
      <c r="D47" s="7"/>
      <c r="E47" s="7">
        <f>E13+E17+E24+E28+E35+E39+E43</f>
        <v>1670557.5819999999</v>
      </c>
      <c r="F47" s="7">
        <f>F13+F17+F24+F28+F35+F39+F43+F46</f>
        <v>199053.54199999999</v>
      </c>
      <c r="G47" s="31"/>
      <c r="H47" s="31">
        <f>H13+H17+H24+H28+H35+H39+H43</f>
        <v>262855.18000000005</v>
      </c>
      <c r="I47" s="31"/>
      <c r="J47" s="31">
        <f>J13+J17+J24+J28+J35</f>
        <v>219413.54399999999</v>
      </c>
      <c r="K47" s="31">
        <f>K13+K17+K24+K28+K35+K43</f>
        <v>43441.636000000006</v>
      </c>
      <c r="L47" s="31">
        <f>L13+L17+L24+L28+L35</f>
        <v>268431.679</v>
      </c>
      <c r="M47" s="7">
        <f>L47/(C47+G47)*100</f>
        <v>14.357620980864469</v>
      </c>
      <c r="N47" s="6"/>
    </row>
  </sheetData>
  <mergeCells count="27">
    <mergeCell ref="B15:N15"/>
    <mergeCell ref="B9:H9"/>
    <mergeCell ref="B26:M26"/>
    <mergeCell ref="B36:H36"/>
    <mergeCell ref="B40:H40"/>
    <mergeCell ref="B29:H29"/>
    <mergeCell ref="B25:I25"/>
    <mergeCell ref="B18:N18"/>
    <mergeCell ref="B19:N19"/>
    <mergeCell ref="B33:M33"/>
    <mergeCell ref="B37:M37"/>
    <mergeCell ref="B44:H44"/>
    <mergeCell ref="B41:M41"/>
    <mergeCell ref="A1:N1"/>
    <mergeCell ref="A2:N2"/>
    <mergeCell ref="A3:N3"/>
    <mergeCell ref="A4:N4"/>
    <mergeCell ref="G5:G6"/>
    <mergeCell ref="H5:K5"/>
    <mergeCell ref="L5:L6"/>
    <mergeCell ref="B5:B6"/>
    <mergeCell ref="A5:A6"/>
    <mergeCell ref="C5:F5"/>
    <mergeCell ref="M5:M6"/>
    <mergeCell ref="N5:N6"/>
    <mergeCell ref="B14:N14"/>
    <mergeCell ref="B8:N8"/>
  </mergeCells>
  <phoneticPr fontId="5" type="noConversion"/>
  <pageMargins left="0" right="0" top="0.19685039370078741" bottom="0.19685039370078741" header="0.31496062992125984" footer="0.31496062992125984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2024</vt:lpstr>
      <vt:lpstr>'2024'!Заголовки_для_печати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/>
  <dcterms:created xsi:type="dcterms:W3CDTF">2006-09-16T00:00:00Z</dcterms:created>
  <dcterms:modified xsi:type="dcterms:W3CDTF">2024-10-14T09:47:24Z</dcterms:modified>
</cp:coreProperties>
</file>