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65" windowWidth="14805" windowHeight="7065"/>
  </bookViews>
  <sheets>
    <sheet name="2018" sheetId="5" r:id="rId1"/>
  </sheets>
  <definedNames>
    <definedName name="_xlnm.Print_Titles" localSheetId="0">'2018'!$5:$6</definedName>
  </definedNames>
  <calcPr calcId="144525"/>
</workbook>
</file>

<file path=xl/calcChain.xml><?xml version="1.0" encoding="utf-8"?>
<calcChain xmlns="http://schemas.openxmlformats.org/spreadsheetml/2006/main">
  <c r="G19" i="5" l="1"/>
  <c r="G10" i="5"/>
  <c r="G11" i="5"/>
  <c r="G12" i="5"/>
  <c r="G13" i="5"/>
  <c r="G14" i="5"/>
  <c r="G9" i="5"/>
  <c r="C19" i="5"/>
  <c r="C10" i="5"/>
  <c r="C11" i="5"/>
  <c r="C12" i="5"/>
  <c r="C13" i="5"/>
  <c r="C14" i="5"/>
  <c r="C9" i="5"/>
  <c r="E9" i="5" l="1"/>
  <c r="F31" i="5" l="1"/>
  <c r="H31" i="5"/>
  <c r="G18" i="5"/>
  <c r="C18" i="5"/>
  <c r="L18" i="5" s="1"/>
  <c r="L29" i="5"/>
  <c r="G25" i="5" l="1"/>
  <c r="K25" i="5" s="1"/>
  <c r="L25" i="5" s="1"/>
  <c r="C25" i="5"/>
  <c r="G22" i="5"/>
  <c r="K22" i="5" s="1"/>
  <c r="L22" i="5" s="1"/>
  <c r="C22" i="5"/>
  <c r="K14" i="5"/>
  <c r="K13" i="5"/>
  <c r="L13" i="5" s="1"/>
  <c r="K12" i="5"/>
  <c r="K11" i="5"/>
  <c r="L11" i="5" s="1"/>
  <c r="K10" i="5"/>
  <c r="L10" i="5" s="1"/>
  <c r="L9" i="5"/>
  <c r="L12" i="5" l="1"/>
  <c r="L14" i="5"/>
  <c r="D26" i="5"/>
  <c r="E26" i="5"/>
  <c r="F26" i="5"/>
  <c r="H26" i="5"/>
  <c r="I26" i="5"/>
  <c r="J26" i="5"/>
  <c r="K26" i="5"/>
  <c r="C26" i="5"/>
  <c r="L26" i="5"/>
  <c r="D20" i="5"/>
  <c r="E20" i="5"/>
  <c r="F20" i="5"/>
  <c r="G20" i="5"/>
  <c r="H20" i="5"/>
  <c r="I20" i="5"/>
  <c r="J20" i="5"/>
  <c r="K20" i="5"/>
  <c r="C20" i="5"/>
  <c r="C15" i="5"/>
  <c r="D15" i="5"/>
  <c r="E15" i="5"/>
  <c r="F15" i="5"/>
  <c r="H15" i="5"/>
  <c r="I15" i="5"/>
  <c r="J15" i="5"/>
  <c r="L23" i="5"/>
  <c r="E31" i="5" l="1"/>
  <c r="E33" i="5" s="1"/>
  <c r="L20" i="5"/>
  <c r="D30" i="5"/>
  <c r="D31" i="5" s="1"/>
  <c r="D33" i="5" s="1"/>
  <c r="E30" i="5"/>
  <c r="F30" i="5"/>
  <c r="H30" i="5"/>
  <c r="I30" i="5"/>
  <c r="I31" i="5" s="1"/>
  <c r="I33" i="5" s="1"/>
  <c r="J30" i="5"/>
  <c r="K30" i="5"/>
  <c r="D23" i="5"/>
  <c r="E23" i="5"/>
  <c r="F23" i="5"/>
  <c r="H23" i="5"/>
  <c r="I23" i="5"/>
  <c r="J23" i="5"/>
  <c r="J31" i="5" s="1"/>
  <c r="J33" i="5" s="1"/>
  <c r="K23" i="5"/>
  <c r="G30" i="5"/>
  <c r="C30" i="5"/>
  <c r="C31" i="5" s="1"/>
  <c r="L30" i="5" l="1"/>
  <c r="G26" i="5" l="1"/>
  <c r="G23" i="5" l="1"/>
  <c r="K15" i="5" l="1"/>
  <c r="K31" i="5" s="1"/>
  <c r="G15" i="5"/>
  <c r="G31" i="5" s="1"/>
  <c r="C23" i="5"/>
  <c r="L15" i="5" l="1"/>
  <c r="L31" i="5"/>
</calcChain>
</file>

<file path=xl/sharedStrings.xml><?xml version="1.0" encoding="utf-8"?>
<sst xmlns="http://schemas.openxmlformats.org/spreadsheetml/2006/main" count="69" uniqueCount="64">
  <si>
    <t>1.</t>
  </si>
  <si>
    <t>№ п/п</t>
  </si>
  <si>
    <t>ВСЕГО</t>
  </si>
  <si>
    <t>ВСЕГО:</t>
  </si>
  <si>
    <t>1.1.</t>
  </si>
  <si>
    <t>2.</t>
  </si>
  <si>
    <t>2.1.</t>
  </si>
  <si>
    <t>2.2.</t>
  </si>
  <si>
    <t>3.1.</t>
  </si>
  <si>
    <t>3.</t>
  </si>
  <si>
    <t>4.</t>
  </si>
  <si>
    <t>1.2.</t>
  </si>
  <si>
    <t>Образовательно-культурный комплекс в д. Хулимсунт, Березовского района</t>
  </si>
  <si>
    <t>4.1.</t>
  </si>
  <si>
    <t>5.</t>
  </si>
  <si>
    <t>Детский сад на 60 мест в с. Саранпауль Березовского района</t>
  </si>
  <si>
    <t xml:space="preserve">Капитальные вложения на текущий год
(тыс.руб.)
</t>
  </si>
  <si>
    <t>1.4.</t>
  </si>
  <si>
    <t>1.3.</t>
  </si>
  <si>
    <t xml:space="preserve">Образовательно-культурный комплекс в п. Теги, Березовского района </t>
  </si>
  <si>
    <t>Отчет о ходе строительства и приобретения объектов</t>
  </si>
  <si>
    <t>Наименование объекта</t>
  </si>
  <si>
    <t>из бюджета автономного округа</t>
  </si>
  <si>
    <t>из бюджета МО</t>
  </si>
  <si>
    <t>Остаток межбюджетных трансфертов прошлых лет, подлежащие передаче в бюджет МО</t>
  </si>
  <si>
    <t>остатков средств бюджета автономного округа прошлых лет</t>
  </si>
  <si>
    <t xml:space="preserve">средств бюджета автономного округа </t>
  </si>
  <si>
    <t>средств бюджета МО</t>
  </si>
  <si>
    <t>Выполнено работ (приобретено) на отчетную дату, всего за счёт всех источников (исполнение)</t>
  </si>
  <si>
    <t>% исполнения к кап. вложениям гр.11/(гр. 3+гр. 6)х100</t>
  </si>
  <si>
    <t>Информация о проведении торгов, заключении контракта, соблюдении условий контракта подрядной организацией, причины низкого исполнения)</t>
  </si>
  <si>
    <t>включенных в перечень строек и объектов на текущий год и плановый период</t>
  </si>
  <si>
    <t>Интернат и детский сад в п. Сосьва Березовского района</t>
  </si>
  <si>
    <t>Реконструкция здания средней общеобразовательной школы в п.Светлый Березовского района</t>
  </si>
  <si>
    <t>1.5.</t>
  </si>
  <si>
    <t>1.6.</t>
  </si>
  <si>
    <t>Предоставление гражданам выкупной стоимости</t>
  </si>
  <si>
    <t>Подпрограмма "Преодоление социальной исключенности"</t>
  </si>
  <si>
    <t>Приобретение жилых помещений детям сиротам, детям, оставшимся без попечения родителей, лицам из их числа, по договорам найма специализированных жилых помещений</t>
  </si>
  <si>
    <t>Итого по программе:</t>
  </si>
  <si>
    <t>Профинансировано МО в 2018 году  (кассовые расходы) за счёт:</t>
  </si>
  <si>
    <t xml:space="preserve">Приобретение жилых помещений </t>
  </si>
  <si>
    <t xml:space="preserve">данных средств не достаточно для выплаты выкупной стоимости </t>
  </si>
  <si>
    <t>Подпрограмма "Содействие развитию жилищного строительства"</t>
  </si>
  <si>
    <t>Муниципальная программа «Развитие транспортной системы Березовского района на 2018-2025 годы и на период до 2030 года» мероприятие "Обеспечение доступности и повышение качества транспортных услуг воздушным транспортом"</t>
  </si>
  <si>
    <t>Взлетно-посадочная полоса в п.Березово</t>
  </si>
  <si>
    <t>на 01.07.2018 года</t>
  </si>
  <si>
    <t>СМР - № аукциона 0187300012415000102,Заключен МК № 73/15 от 23.10.2015 с ООО Радужный, срок выполнения работ 20.12.16 г. (На основании Решения Арбитражного суда ХМАО от 01.02.18 г. дело № А75-17014/2017 срок окончания работ продлен до 20.10.2018) На объекте выполнены строительство ВЛ, нар. сети канализации-100%, строительство наружных сетей ТВС - 80%, вн. электромонтажные работы - 50 %, кирпичная кладка -80%, кровля - 50%, отделочные работы (штукатурка)- 56 %, внутренний водопровод и отопление-65%, уст-во стяжки полов-45%, устройство тепловых пунктов -90 %. Готовность объекта – 70%, не освоение средств в  соответствии с планом возникло по причине низкого темпа работы Подрядной организации. 21.06.18 г. в Деп. образования АО направлена заявка на кассовый расход из бюджета АО на сумму 1 700,4 тыс.руб.</t>
  </si>
  <si>
    <t>На объекте выполнены работы - полностью возведен корпус здания, установлены окна, выполнена кровля. Общий процент готовности – 65%.  09 июня 18 г. объявлен аукцион № 0187300012418000136 на завершение строительства объекта, заключение МК планируется в июле 2018 года</t>
  </si>
  <si>
    <t>Средняя общеобразовательная школа в п. Приполярный Березовского района</t>
  </si>
  <si>
    <t>В связи с тем, что задание на проектирование объекта было разработано и утверждено в 2011 году, подготовлено и утверждено новое задание на корректировку проектной документации в соответствии с современными требованиями в области санитарно-гигиенических норм и правил (набор и площади помещений), направлена смета на выполнение корректировки проектно-сметной документации на прохождение ценовой экспертизы;</t>
  </si>
  <si>
    <t>1-очередь строительства: Детский сад на 45 мест -Объект введен в эксплуатацию, разрешение на ввод в эксплуатацию от 24.12.2015 № RU 86501000-27.
2-очередь строительства: Интернат на 100 мест - Работы на объекте завершены, 25.06.2018 года проведена итоговая проверка Службой жилищного и строительного надзора ХМАО-Югры, устраняются замечания, ввод объекта запланирован на август 2018 года.</t>
  </si>
  <si>
    <t>Работы на объекте завершены, получено Разрешение на ввод объекта в эксплуатацию № RU86501000-10 от 28.12.2017 года, ведется работа по постановке объекта на кадастровый учет для передачи затрат по объекту в казну.</t>
  </si>
  <si>
    <t>Работы на объекте приостановлены подрядной организацией с 09 октября 2017 года по причине необходимости проведения корректировки проектной документации. Разработано задание на корректировку проектной документации, подготовлена конкурсная документация и проведен аукцион на выполнение работ по корректировке проектно-сметной документации, заключен Муниципальный контракт № 8/18 от 21 мая 2018 года с ООО «Уралгипроторф» г. Екатеринбург. Срок выполнения работ по контракту 05 августа 2018 года. После проведения корректировки проектной документации и определения стоимости работ по завершению строительства будет решаться вопрос о выделении финансовых средств на завершение строительства.</t>
  </si>
  <si>
    <t xml:space="preserve">Заключен МК № 65/17 от 18.12.17 г. по обследованию ГВПП и МВПП посадочной площадки «Березово» и составлению отчета с рекомендациями и укрупненным расчетом затрат по устройству нежесткого покрытия облегченного типа, срок выполнения работ 20.03.18 г. Заключение выдано в апреле 2018 года, планируется выполнение работ по изготовлению проектно-сметной документации. </t>
  </si>
  <si>
    <t>Муниципальная программа "Развитие образования в Березовском районе на 2018-2025 годы и на период до 2030 годов"</t>
  </si>
  <si>
    <t>Муниципальная программа "Защита населения и территории от чрезвычайных ситуаций, обеспечение пожарной безопасности в Березовском районе на 2018-2025 годы и на период до 2030 годов"</t>
  </si>
  <si>
    <t>Пожарный водоем в с. Саранпауль Березовского района</t>
  </si>
  <si>
    <t>21.05.18 года утверждена ПСД, 05.06.2018 состоялся аукцион № 0187300012418000114 на СМР, 18.06.18 г. заключен МК № 12/18 на сумму 4 509,0 тыс. руб. срок выполнения работ 15.10.18 г.</t>
  </si>
  <si>
    <t xml:space="preserve">В 1 квартале 2018 года на площадке Сбербанк АСТ проведено 5 аукционов по приобретению 3 квартир в пгт.Игрим, аукционы признаны несостоявшимися. По ранее заключенным муниципальным контрактам участия в долевом строительстве в марте 2018 года осуществлен ввод в эксплуатацию объекта,  оплата очередного этапа будет произведена застройщику во втором квартале текущего года на общую сумму 12 386,7 тыс. руб. В июне 2018 объявлено 4 аукциона по приобретению 3 квартир в п.ванзетур, 1 квартиры в п.Сосьва. </t>
  </si>
  <si>
    <t>проведено 5 аукционов по приобретению 5 жилых помещений. Заключено и оформлено в собственность МО Березовский район 5 квартир (2-Березово, 3- Игрим), окончательный расчет будет произведен в июле 2018</t>
  </si>
  <si>
    <t>5.1</t>
  </si>
  <si>
    <t>Муниципальная программа "Социальная поддержка жителей Березовского района на 2018-2025 годы и на период до 2030 года"</t>
  </si>
  <si>
    <t>Муниципальная программа «Обеспечение доступным и комфортным жильем жителей Березовского района в 2018-2025 годах и на период до 2030 года»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</si>
</sst>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"/>
    <numFmt numFmtId="165" formatCode="#,##0.00_ ;\-#,##0.00\ "/>
  </numFmts>
  <fonts count="22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Calibri"/>
      <family val="2"/>
    </font>
    <font>
      <sz val="10"/>
      <color indexed="8"/>
      <name val="Arial"/>
      <family val="2"/>
      <charset val="204"/>
    </font>
    <font>
      <sz val="9"/>
      <name val="Times New Roman Cyr"/>
      <family val="1"/>
      <charset val="204"/>
    </font>
    <font>
      <sz val="10"/>
      <name val="Arial Cyr"/>
      <charset val="204"/>
    </font>
    <font>
      <b/>
      <u/>
      <sz val="12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43" fontId="8" fillId="0" borderId="0" applyFont="0" applyFill="0" applyBorder="0" applyAlignment="0" applyProtection="0"/>
  </cellStyleXfs>
  <cellXfs count="92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right"/>
    </xf>
    <xf numFmtId="165" fontId="1" fillId="2" borderId="0" xfId="0" applyNumberFormat="1" applyFont="1" applyFill="1" applyAlignment="1">
      <alignment horizontal="right"/>
    </xf>
    <xf numFmtId="4" fontId="1" fillId="2" borderId="0" xfId="0" applyNumberFormat="1" applyFont="1" applyFill="1" applyAlignment="1">
      <alignment horizontal="right"/>
    </xf>
    <xf numFmtId="49" fontId="2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right" vertical="center"/>
    </xf>
    <xf numFmtId="49" fontId="2" fillId="2" borderId="1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right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vertical="center"/>
    </xf>
    <xf numFmtId="164" fontId="1" fillId="2" borderId="0" xfId="0" applyNumberFormat="1" applyFont="1" applyFill="1" applyAlignment="1">
      <alignment horizontal="right"/>
    </xf>
    <xf numFmtId="164" fontId="1" fillId="2" borderId="0" xfId="0" applyNumberFormat="1" applyFont="1" applyFill="1" applyAlignment="1">
      <alignment vertical="center"/>
    </xf>
    <xf numFmtId="164" fontId="1" fillId="2" borderId="0" xfId="0" applyNumberFormat="1" applyFont="1" applyFill="1"/>
    <xf numFmtId="49" fontId="3" fillId="2" borderId="5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left" vertical="center" wrapText="1" shrinkToFit="1"/>
    </xf>
    <xf numFmtId="49" fontId="3" fillId="2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 applyProtection="1">
      <alignment horizontal="left" vertical="center" wrapText="1" shrinkToFit="1"/>
    </xf>
    <xf numFmtId="164" fontId="2" fillId="0" borderId="1" xfId="0" applyNumberFormat="1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vertical="center" wrapText="1"/>
    </xf>
    <xf numFmtId="164" fontId="14" fillId="0" borderId="1" xfId="0" applyNumberFormat="1" applyFont="1" applyFill="1" applyBorder="1" applyAlignment="1">
      <alignment horizontal="left" vertical="center"/>
    </xf>
    <xf numFmtId="164" fontId="3" fillId="0" borderId="1" xfId="0" applyNumberFormat="1" applyFont="1" applyFill="1" applyBorder="1" applyAlignment="1">
      <alignment horizontal="right" vertical="center"/>
    </xf>
    <xf numFmtId="164" fontId="7" fillId="2" borderId="1" xfId="0" applyNumberFormat="1" applyFont="1" applyFill="1" applyBorder="1" applyAlignment="1">
      <alignment horizontal="left" vertical="center" wrapText="1" shrinkToFit="1"/>
    </xf>
    <xf numFmtId="164" fontId="4" fillId="2" borderId="1" xfId="1" applyNumberFormat="1" applyFont="1" applyFill="1" applyBorder="1" applyAlignment="1">
      <alignment horizontal="left" vertical="center" wrapText="1"/>
    </xf>
    <xf numFmtId="0" fontId="13" fillId="2" borderId="1" xfId="0" applyFont="1" applyFill="1" applyBorder="1" applyAlignment="1" applyProtection="1">
      <alignment horizontal="left" vertical="center" wrapText="1"/>
      <protection locked="0"/>
    </xf>
    <xf numFmtId="49" fontId="15" fillId="2" borderId="1" xfId="0" applyNumberFormat="1" applyFont="1" applyFill="1" applyBorder="1" applyAlignment="1">
      <alignment horizontal="center" vertical="center"/>
    </xf>
    <xf numFmtId="0" fontId="16" fillId="2" borderId="0" xfId="0" applyFont="1" applyFill="1" applyAlignment="1">
      <alignment vertical="center"/>
    </xf>
    <xf numFmtId="49" fontId="17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vertical="center" wrapText="1"/>
    </xf>
    <xf numFmtId="4" fontId="4" fillId="3" borderId="1" xfId="0" applyNumberFormat="1" applyFont="1" applyFill="1" applyBorder="1" applyAlignment="1">
      <alignment vertical="center" wrapText="1"/>
    </xf>
    <xf numFmtId="4" fontId="14" fillId="0" borderId="1" xfId="0" applyNumberFormat="1" applyFont="1" applyFill="1" applyBorder="1" applyAlignment="1">
      <alignment vertical="center"/>
    </xf>
    <xf numFmtId="4" fontId="3" fillId="0" borderId="1" xfId="0" applyNumberFormat="1" applyFont="1" applyFill="1" applyBorder="1" applyAlignment="1">
      <alignment vertical="center"/>
    </xf>
    <xf numFmtId="0" fontId="18" fillId="2" borderId="0" xfId="0" applyFont="1" applyFill="1" applyAlignment="1">
      <alignment horizontal="right" vertical="center"/>
    </xf>
    <xf numFmtId="0" fontId="18" fillId="2" borderId="0" xfId="0" applyFont="1" applyFill="1" applyAlignment="1">
      <alignment vertical="center"/>
    </xf>
    <xf numFmtId="4" fontId="18" fillId="2" borderId="0" xfId="0" applyNumberFormat="1" applyFont="1" applyFill="1" applyAlignment="1">
      <alignment horizontal="right"/>
    </xf>
    <xf numFmtId="0" fontId="18" fillId="2" borderId="0" xfId="0" applyFont="1" applyFill="1" applyAlignment="1">
      <alignment horizontal="right"/>
    </xf>
    <xf numFmtId="0" fontId="18" fillId="2" borderId="0" xfId="0" applyFont="1" applyFill="1"/>
    <xf numFmtId="164" fontId="18" fillId="2" borderId="0" xfId="0" applyNumberFormat="1" applyFont="1" applyFill="1"/>
    <xf numFmtId="4" fontId="4" fillId="2" borderId="1" xfId="0" applyNumberFormat="1" applyFont="1" applyFill="1" applyBorder="1" applyAlignment="1">
      <alignment horizontal="right" vertical="center"/>
    </xf>
    <xf numFmtId="4" fontId="4" fillId="2" borderId="1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 wrapText="1"/>
    </xf>
    <xf numFmtId="4" fontId="19" fillId="2" borderId="1" xfId="0" applyNumberFormat="1" applyFont="1" applyFill="1" applyBorder="1" applyAlignment="1">
      <alignment horizontal="right" vertical="center" wrapText="1"/>
    </xf>
    <xf numFmtId="164" fontId="19" fillId="0" borderId="1" xfId="0" applyNumberFormat="1" applyFont="1" applyFill="1" applyBorder="1" applyAlignment="1">
      <alignment vertical="center" wrapText="1"/>
    </xf>
    <xf numFmtId="4" fontId="19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/>
    </xf>
    <xf numFmtId="164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4" fontId="4" fillId="3" borderId="1" xfId="0" applyNumberFormat="1" applyFont="1" applyFill="1" applyBorder="1" applyAlignment="1">
      <alignment horizontal="right" vertical="center" wrapText="1"/>
    </xf>
    <xf numFmtId="4" fontId="4" fillId="3" borderId="1" xfId="0" applyNumberFormat="1" applyFont="1" applyFill="1" applyBorder="1" applyAlignment="1">
      <alignment horizontal="right" vertical="center"/>
    </xf>
    <xf numFmtId="164" fontId="4" fillId="3" borderId="1" xfId="0" applyNumberFormat="1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vertical="center" wrapText="1"/>
    </xf>
    <xf numFmtId="164" fontId="19" fillId="0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vertical="center" wrapText="1"/>
    </xf>
    <xf numFmtId="4" fontId="19" fillId="2" borderId="1" xfId="0" applyNumberFormat="1" applyFont="1" applyFill="1" applyBorder="1" applyAlignment="1">
      <alignment vertical="center" wrapText="1"/>
    </xf>
    <xf numFmtId="4" fontId="19" fillId="0" borderId="1" xfId="0" applyNumberFormat="1" applyFont="1" applyFill="1" applyBorder="1" applyAlignment="1">
      <alignment vertical="center" wrapText="1"/>
    </xf>
    <xf numFmtId="164" fontId="19" fillId="0" borderId="1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vertical="center"/>
    </xf>
    <xf numFmtId="4" fontId="19" fillId="3" borderId="1" xfId="0" applyNumberFormat="1" applyFont="1" applyFill="1" applyBorder="1" applyAlignment="1">
      <alignment vertical="center" wrapText="1"/>
    </xf>
    <xf numFmtId="4" fontId="4" fillId="3" borderId="1" xfId="0" applyNumberFormat="1" applyFont="1" applyFill="1" applyBorder="1" applyAlignment="1">
      <alignment vertical="center"/>
    </xf>
    <xf numFmtId="164" fontId="4" fillId="3" borderId="1" xfId="0" applyNumberFormat="1" applyFont="1" applyFill="1" applyBorder="1" applyAlignment="1">
      <alignment vertical="center" wrapText="1"/>
    </xf>
    <xf numFmtId="0" fontId="12" fillId="2" borderId="0" xfId="0" applyFont="1" applyFill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64" fontId="19" fillId="0" borderId="5" xfId="0" applyNumberFormat="1" applyFont="1" applyFill="1" applyBorder="1" applyAlignment="1">
      <alignment vertical="center" wrapText="1"/>
    </xf>
    <xf numFmtId="0" fontId="21" fillId="0" borderId="6" xfId="0" applyFont="1" applyFill="1" applyBorder="1" applyAlignment="1">
      <alignment vertical="center"/>
    </xf>
    <xf numFmtId="0" fontId="21" fillId="0" borderId="7" xfId="0" applyFont="1" applyFill="1" applyBorder="1" applyAlignment="1">
      <alignment vertical="center"/>
    </xf>
    <xf numFmtId="164" fontId="19" fillId="0" borderId="5" xfId="0" applyNumberFormat="1" applyFont="1" applyFill="1" applyBorder="1" applyAlignment="1">
      <alignment horizontal="left" vertical="center" wrapText="1"/>
    </xf>
    <xf numFmtId="164" fontId="19" fillId="0" borderId="6" xfId="0" applyNumberFormat="1" applyFont="1" applyFill="1" applyBorder="1" applyAlignment="1">
      <alignment horizontal="left" vertical="center" wrapText="1"/>
    </xf>
    <xf numFmtId="164" fontId="19" fillId="0" borderId="7" xfId="0" applyNumberFormat="1" applyFont="1" applyFill="1" applyBorder="1" applyAlignment="1">
      <alignment horizontal="left" vertical="center" wrapText="1"/>
    </xf>
    <xf numFmtId="164" fontId="19" fillId="2" borderId="1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</cellXfs>
  <cellStyles count="3">
    <cellStyle name="Обычный" xfId="0" builtinId="0"/>
    <cellStyle name="Обычный_Лист1" xfId="1"/>
    <cellStyle name="Финансов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tabSelected="1" zoomScale="75" zoomScaleNormal="75" workbookViewId="0">
      <selection activeCell="H29" sqref="H29"/>
    </sheetView>
  </sheetViews>
  <sheetFormatPr defaultColWidth="8.85546875" defaultRowHeight="15" x14ac:dyDescent="0.25"/>
  <cols>
    <col min="1" max="1" width="6.140625" style="1" customWidth="1"/>
    <col min="2" max="2" width="30.5703125" style="1" customWidth="1"/>
    <col min="3" max="3" width="11.85546875" style="2" customWidth="1"/>
    <col min="4" max="4" width="12.7109375" style="2" customWidth="1"/>
    <col min="5" max="5" width="11.42578125" style="2" customWidth="1"/>
    <col min="6" max="6" width="13" style="16" customWidth="1"/>
    <col min="7" max="8" width="10.140625" style="1" customWidth="1"/>
    <col min="9" max="9" width="10.5703125" style="1" customWidth="1"/>
    <col min="10" max="10" width="12.140625" style="1" customWidth="1"/>
    <col min="11" max="12" width="15.85546875" style="1" customWidth="1"/>
    <col min="13" max="13" width="64.5703125" style="1" customWidth="1"/>
    <col min="14" max="15" width="8.85546875" style="1"/>
    <col min="16" max="16" width="9.5703125" style="1" bestFit="1" customWidth="1"/>
    <col min="17" max="16384" width="8.85546875" style="1"/>
  </cols>
  <sheetData>
    <row r="1" spans="1:13" ht="15.95" customHeight="1" x14ac:dyDescent="0.3">
      <c r="A1" s="73" t="s">
        <v>20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1:13" ht="15" customHeight="1" x14ac:dyDescent="0.3">
      <c r="A2" s="74" t="s">
        <v>31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</row>
    <row r="3" spans="1:13" ht="16.5" hidden="1" customHeight="1" x14ac:dyDescent="0.25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</row>
    <row r="4" spans="1:13" ht="17.45" customHeight="1" x14ac:dyDescent="0.3">
      <c r="A4" s="76" t="s">
        <v>46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</row>
    <row r="5" spans="1:13" ht="63.6" customHeight="1" x14ac:dyDescent="0.25">
      <c r="A5" s="83" t="s">
        <v>1</v>
      </c>
      <c r="B5" s="82" t="s">
        <v>21</v>
      </c>
      <c r="C5" s="82" t="s">
        <v>16</v>
      </c>
      <c r="D5" s="82"/>
      <c r="E5" s="82"/>
      <c r="F5" s="77" t="s">
        <v>24</v>
      </c>
      <c r="G5" s="79" t="s">
        <v>40</v>
      </c>
      <c r="H5" s="79"/>
      <c r="I5" s="79"/>
      <c r="J5" s="79"/>
      <c r="K5" s="80" t="s">
        <v>28</v>
      </c>
      <c r="L5" s="80" t="s">
        <v>29</v>
      </c>
      <c r="M5" s="77" t="s">
        <v>30</v>
      </c>
    </row>
    <row r="6" spans="1:13" ht="90.75" customHeight="1" x14ac:dyDescent="0.25">
      <c r="A6" s="83"/>
      <c r="B6" s="82"/>
      <c r="C6" s="14" t="s">
        <v>2</v>
      </c>
      <c r="D6" s="6" t="s">
        <v>22</v>
      </c>
      <c r="E6" s="6" t="s">
        <v>23</v>
      </c>
      <c r="F6" s="78"/>
      <c r="G6" s="14" t="s">
        <v>2</v>
      </c>
      <c r="H6" s="17" t="s">
        <v>25</v>
      </c>
      <c r="I6" s="17" t="s">
        <v>26</v>
      </c>
      <c r="J6" s="17" t="s">
        <v>27</v>
      </c>
      <c r="K6" s="81"/>
      <c r="L6" s="81"/>
      <c r="M6" s="78"/>
    </row>
    <row r="7" spans="1:13" ht="17.45" customHeight="1" x14ac:dyDescent="0.25">
      <c r="A7" s="14">
        <v>1</v>
      </c>
      <c r="B7" s="13">
        <v>2</v>
      </c>
      <c r="C7" s="14">
        <v>3</v>
      </c>
      <c r="D7" s="6">
        <v>4</v>
      </c>
      <c r="E7" s="6">
        <v>5</v>
      </c>
      <c r="F7" s="12">
        <v>6</v>
      </c>
      <c r="G7" s="14">
        <v>7</v>
      </c>
      <c r="H7" s="17">
        <v>8</v>
      </c>
      <c r="I7" s="17">
        <v>9</v>
      </c>
      <c r="J7" s="17">
        <v>10</v>
      </c>
      <c r="K7" s="18">
        <v>11</v>
      </c>
      <c r="L7" s="18">
        <v>12</v>
      </c>
      <c r="M7" s="12">
        <v>13</v>
      </c>
    </row>
    <row r="8" spans="1:13" s="8" customFormat="1" ht="23.1" customHeight="1" x14ac:dyDescent="0.25">
      <c r="A8" s="7" t="s">
        <v>0</v>
      </c>
      <c r="B8" s="91" t="s">
        <v>55</v>
      </c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</row>
    <row r="9" spans="1:13" s="8" customFormat="1" ht="136.5" customHeight="1" x14ac:dyDescent="0.25">
      <c r="A9" s="25" t="s">
        <v>4</v>
      </c>
      <c r="B9" s="28" t="s">
        <v>12</v>
      </c>
      <c r="C9" s="39">
        <f>D9+E9</f>
        <v>235102.74273999999</v>
      </c>
      <c r="D9" s="50">
        <v>230106</v>
      </c>
      <c r="E9" s="39">
        <f>491.251+4505.49174</f>
        <v>4996.7427400000006</v>
      </c>
      <c r="F9" s="39">
        <v>0</v>
      </c>
      <c r="G9" s="51">
        <f>H9+I9+J9</f>
        <v>12946.75</v>
      </c>
      <c r="H9" s="51"/>
      <c r="I9" s="51">
        <v>11482.04</v>
      </c>
      <c r="J9" s="51">
        <v>1464.71</v>
      </c>
      <c r="K9" s="51">
        <v>14647.1</v>
      </c>
      <c r="L9" s="51">
        <f t="shared" ref="L9:L13" si="0">K9/(C9+F9)*100</f>
        <v>6.2300846979901978</v>
      </c>
      <c r="M9" s="52" t="s">
        <v>47</v>
      </c>
    </row>
    <row r="10" spans="1:13" s="8" customFormat="1" ht="51.75" customHeight="1" x14ac:dyDescent="0.25">
      <c r="A10" s="25" t="s">
        <v>11</v>
      </c>
      <c r="B10" s="33" t="s">
        <v>15</v>
      </c>
      <c r="C10" s="39">
        <f t="shared" ref="C10:C14" si="1">D10+E10</f>
        <v>33444.300000000003</v>
      </c>
      <c r="D10" s="50">
        <v>30099.9</v>
      </c>
      <c r="E10" s="39">
        <v>3344.4</v>
      </c>
      <c r="F10" s="39">
        <v>0</v>
      </c>
      <c r="G10" s="51">
        <f t="shared" ref="G10:G14" si="2">H10+I10+J10</f>
        <v>0</v>
      </c>
      <c r="H10" s="51"/>
      <c r="I10" s="51"/>
      <c r="J10" s="51">
        <v>0</v>
      </c>
      <c r="K10" s="51">
        <f>G10</f>
        <v>0</v>
      </c>
      <c r="L10" s="51">
        <f t="shared" si="0"/>
        <v>0</v>
      </c>
      <c r="M10" s="52" t="s">
        <v>48</v>
      </c>
    </row>
    <row r="11" spans="1:13" s="9" customFormat="1" ht="74.25" customHeight="1" x14ac:dyDescent="0.25">
      <c r="A11" s="25" t="s">
        <v>18</v>
      </c>
      <c r="B11" s="33" t="s">
        <v>49</v>
      </c>
      <c r="C11" s="39">
        <f t="shared" si="1"/>
        <v>6101.1</v>
      </c>
      <c r="D11" s="39">
        <v>5491</v>
      </c>
      <c r="E11" s="39">
        <v>610.1</v>
      </c>
      <c r="F11" s="39">
        <v>483.9</v>
      </c>
      <c r="G11" s="51">
        <f t="shared" si="2"/>
        <v>0</v>
      </c>
      <c r="H11" s="51"/>
      <c r="I11" s="51"/>
      <c r="J11" s="51">
        <v>0</v>
      </c>
      <c r="K11" s="51">
        <f>G11</f>
        <v>0</v>
      </c>
      <c r="L11" s="51">
        <f t="shared" si="0"/>
        <v>0</v>
      </c>
      <c r="M11" s="52" t="s">
        <v>50</v>
      </c>
    </row>
    <row r="12" spans="1:13" s="9" customFormat="1" ht="74.25" customHeight="1" x14ac:dyDescent="0.25">
      <c r="A12" s="25" t="s">
        <v>17</v>
      </c>
      <c r="B12" s="33" t="s">
        <v>32</v>
      </c>
      <c r="C12" s="39">
        <f t="shared" si="1"/>
        <v>5013.34</v>
      </c>
      <c r="D12" s="39">
        <v>0</v>
      </c>
      <c r="E12" s="39">
        <v>5013.34</v>
      </c>
      <c r="F12" s="39">
        <v>0</v>
      </c>
      <c r="G12" s="51">
        <f t="shared" si="2"/>
        <v>4734.12</v>
      </c>
      <c r="H12" s="51"/>
      <c r="I12" s="51"/>
      <c r="J12" s="51">
        <v>4734.12</v>
      </c>
      <c r="K12" s="51">
        <f>G12</f>
        <v>4734.12</v>
      </c>
      <c r="L12" s="51">
        <f t="shared" si="0"/>
        <v>94.430459533963386</v>
      </c>
      <c r="M12" s="52" t="s">
        <v>51</v>
      </c>
    </row>
    <row r="13" spans="1:13" s="9" customFormat="1" ht="36.75" customHeight="1" x14ac:dyDescent="0.25">
      <c r="A13" s="25" t="s">
        <v>34</v>
      </c>
      <c r="B13" s="33" t="s">
        <v>33</v>
      </c>
      <c r="C13" s="39">
        <f t="shared" si="1"/>
        <v>846.5</v>
      </c>
      <c r="D13" s="39">
        <v>0</v>
      </c>
      <c r="E13" s="39">
        <v>846.5</v>
      </c>
      <c r="F13" s="39">
        <v>0</v>
      </c>
      <c r="G13" s="51">
        <f t="shared" si="2"/>
        <v>0</v>
      </c>
      <c r="H13" s="51"/>
      <c r="I13" s="51"/>
      <c r="J13" s="51">
        <v>0</v>
      </c>
      <c r="K13" s="51">
        <f>G13</f>
        <v>0</v>
      </c>
      <c r="L13" s="51">
        <f t="shared" si="0"/>
        <v>0</v>
      </c>
      <c r="M13" s="52" t="s">
        <v>52</v>
      </c>
    </row>
    <row r="14" spans="1:13" s="9" customFormat="1" ht="124.5" customHeight="1" x14ac:dyDescent="0.25">
      <c r="A14" s="25" t="s">
        <v>35</v>
      </c>
      <c r="B14" s="33" t="s">
        <v>19</v>
      </c>
      <c r="C14" s="39">
        <f t="shared" si="1"/>
        <v>594.46</v>
      </c>
      <c r="D14" s="53"/>
      <c r="E14" s="39">
        <v>594.46</v>
      </c>
      <c r="F14" s="39">
        <v>0</v>
      </c>
      <c r="G14" s="51">
        <f t="shared" si="2"/>
        <v>0</v>
      </c>
      <c r="H14" s="51"/>
      <c r="I14" s="51"/>
      <c r="J14" s="51">
        <v>0</v>
      </c>
      <c r="K14" s="51">
        <f>G14</f>
        <v>0</v>
      </c>
      <c r="L14" s="51">
        <f>K14/(C14+F14)*100</f>
        <v>0</v>
      </c>
      <c r="M14" s="52" t="s">
        <v>53</v>
      </c>
    </row>
    <row r="15" spans="1:13" s="9" customFormat="1" ht="20.25" customHeight="1" x14ac:dyDescent="0.25">
      <c r="A15" s="14"/>
      <c r="B15" s="54" t="s">
        <v>39</v>
      </c>
      <c r="C15" s="55">
        <f>SUM(C9:C14)</f>
        <v>281102.44274000003</v>
      </c>
      <c r="D15" s="55">
        <f t="shared" ref="D15:K15" si="3">SUM(D9:D14)</f>
        <v>265696.90000000002</v>
      </c>
      <c r="E15" s="55">
        <f t="shared" si="3"/>
        <v>15405.542740000001</v>
      </c>
      <c r="F15" s="55">
        <f t="shared" si="3"/>
        <v>483.9</v>
      </c>
      <c r="G15" s="55">
        <f t="shared" si="3"/>
        <v>17680.87</v>
      </c>
      <c r="H15" s="55">
        <f t="shared" si="3"/>
        <v>0</v>
      </c>
      <c r="I15" s="55">
        <f t="shared" si="3"/>
        <v>11482.04</v>
      </c>
      <c r="J15" s="55">
        <f t="shared" si="3"/>
        <v>6198.83</v>
      </c>
      <c r="K15" s="55">
        <f t="shared" si="3"/>
        <v>19381.22</v>
      </c>
      <c r="L15" s="56">
        <f>K15/(C15+F15)*100</f>
        <v>6.8828693222154804</v>
      </c>
      <c r="M15" s="57"/>
    </row>
    <row r="16" spans="1:13" s="9" customFormat="1" ht="20.45" customHeight="1" x14ac:dyDescent="0.25">
      <c r="A16" s="27" t="s">
        <v>5</v>
      </c>
      <c r="B16" s="87" t="s">
        <v>63</v>
      </c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9"/>
    </row>
    <row r="17" spans="1:16" s="9" customFormat="1" ht="20.45" customHeight="1" x14ac:dyDescent="0.25">
      <c r="A17" s="27"/>
      <c r="B17" s="87" t="s">
        <v>43</v>
      </c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9"/>
    </row>
    <row r="18" spans="1:16" ht="45" customHeight="1" x14ac:dyDescent="0.25">
      <c r="A18" s="24" t="s">
        <v>6</v>
      </c>
      <c r="B18" s="58" t="s">
        <v>41</v>
      </c>
      <c r="C18" s="59">
        <f>D18+E18</f>
        <v>72511.899999999994</v>
      </c>
      <c r="D18" s="59">
        <v>70162.59</v>
      </c>
      <c r="E18" s="59">
        <v>2349.31</v>
      </c>
      <c r="F18" s="59">
        <v>0</v>
      </c>
      <c r="G18" s="59">
        <f>H18+I18+J18</f>
        <v>7452.75</v>
      </c>
      <c r="H18" s="59">
        <v>0</v>
      </c>
      <c r="I18" s="59">
        <v>5322.48</v>
      </c>
      <c r="J18" s="59">
        <v>2130.27</v>
      </c>
      <c r="K18" s="59">
        <v>7452.7</v>
      </c>
      <c r="L18" s="60">
        <f>K18/(C18+F18)*100</f>
        <v>10.27789921378422</v>
      </c>
      <c r="M18" s="61" t="s">
        <v>60</v>
      </c>
    </row>
    <row r="19" spans="1:16" ht="33" customHeight="1" x14ac:dyDescent="0.25">
      <c r="A19" s="24" t="s">
        <v>7</v>
      </c>
      <c r="B19" s="62" t="s">
        <v>36</v>
      </c>
      <c r="C19" s="59">
        <f>D19+E19</f>
        <v>297.39999999999998</v>
      </c>
      <c r="D19" s="59">
        <v>0</v>
      </c>
      <c r="E19" s="59">
        <v>297.39999999999998</v>
      </c>
      <c r="F19" s="59">
        <v>0</v>
      </c>
      <c r="G19" s="59">
        <f>H19+I19+J19</f>
        <v>0</v>
      </c>
      <c r="H19" s="59">
        <v>0</v>
      </c>
      <c r="I19" s="59">
        <v>0</v>
      </c>
      <c r="J19" s="59">
        <v>0</v>
      </c>
      <c r="K19" s="59">
        <v>0</v>
      </c>
      <c r="L19" s="60">
        <v>0</v>
      </c>
      <c r="M19" s="61" t="s">
        <v>42</v>
      </c>
    </row>
    <row r="20" spans="1:16" s="9" customFormat="1" ht="21.6" customHeight="1" x14ac:dyDescent="0.25">
      <c r="A20" s="11"/>
      <c r="B20" s="54" t="s">
        <v>39</v>
      </c>
      <c r="C20" s="55">
        <f>SUM(C18:C19)</f>
        <v>72809.299999999988</v>
      </c>
      <c r="D20" s="55">
        <f t="shared" ref="D20:K20" si="4">SUM(D18:D19)</f>
        <v>70162.59</v>
      </c>
      <c r="E20" s="55">
        <f t="shared" si="4"/>
        <v>2646.71</v>
      </c>
      <c r="F20" s="55">
        <f t="shared" si="4"/>
        <v>0</v>
      </c>
      <c r="G20" s="55">
        <f t="shared" si="4"/>
        <v>7452.75</v>
      </c>
      <c r="H20" s="55">
        <f t="shared" si="4"/>
        <v>0</v>
      </c>
      <c r="I20" s="55">
        <f t="shared" si="4"/>
        <v>5322.48</v>
      </c>
      <c r="J20" s="55">
        <f t="shared" si="4"/>
        <v>2130.27</v>
      </c>
      <c r="K20" s="55">
        <f t="shared" si="4"/>
        <v>7452.7</v>
      </c>
      <c r="L20" s="56">
        <f t="shared" ref="L20" si="5">K20/(C20+F20)*100</f>
        <v>10.235917664364306</v>
      </c>
      <c r="M20" s="63"/>
    </row>
    <row r="21" spans="1:16" s="9" customFormat="1" ht="19.5" customHeight="1" x14ac:dyDescent="0.25">
      <c r="A21" s="27" t="s">
        <v>9</v>
      </c>
      <c r="B21" s="90" t="s">
        <v>44</v>
      </c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</row>
    <row r="22" spans="1:16" s="8" customFormat="1" ht="69.75" customHeight="1" x14ac:dyDescent="0.25">
      <c r="A22" s="5" t="s">
        <v>8</v>
      </c>
      <c r="B22" s="34" t="s">
        <v>45</v>
      </c>
      <c r="C22" s="64">
        <f>D22+E22</f>
        <v>1773.5</v>
      </c>
      <c r="D22" s="64"/>
      <c r="E22" s="64">
        <v>1773.5</v>
      </c>
      <c r="F22" s="65"/>
      <c r="G22" s="51">
        <f>H22+I22+J22</f>
        <v>1773.54</v>
      </c>
      <c r="H22" s="64"/>
      <c r="I22" s="64"/>
      <c r="J22" s="64">
        <v>1773.54</v>
      </c>
      <c r="K22" s="51">
        <f>G22</f>
        <v>1773.54</v>
      </c>
      <c r="L22" s="51">
        <f>K22/(C22+F22)*100</f>
        <v>100.00225542712151</v>
      </c>
      <c r="M22" s="52" t="s">
        <v>54</v>
      </c>
    </row>
    <row r="23" spans="1:16" s="9" customFormat="1" ht="21.75" customHeight="1" x14ac:dyDescent="0.25">
      <c r="A23" s="19"/>
      <c r="B23" s="54" t="s">
        <v>39</v>
      </c>
      <c r="C23" s="66">
        <f t="shared" ref="C23:L23" si="6">SUM(C22:C22)</f>
        <v>1773.5</v>
      </c>
      <c r="D23" s="66">
        <f t="shared" si="6"/>
        <v>0</v>
      </c>
      <c r="E23" s="66">
        <f t="shared" si="6"/>
        <v>1773.5</v>
      </c>
      <c r="F23" s="66">
        <f t="shared" si="6"/>
        <v>0</v>
      </c>
      <c r="G23" s="66">
        <f t="shared" si="6"/>
        <v>1773.54</v>
      </c>
      <c r="H23" s="66">
        <f t="shared" si="6"/>
        <v>0</v>
      </c>
      <c r="I23" s="66">
        <f t="shared" si="6"/>
        <v>0</v>
      </c>
      <c r="J23" s="66">
        <f t="shared" si="6"/>
        <v>1773.54</v>
      </c>
      <c r="K23" s="66">
        <f t="shared" si="6"/>
        <v>1773.54</v>
      </c>
      <c r="L23" s="66">
        <f t="shared" si="6"/>
        <v>100.00225542712151</v>
      </c>
      <c r="M23" s="67"/>
    </row>
    <row r="24" spans="1:16" s="9" customFormat="1" ht="19.5" customHeight="1" x14ac:dyDescent="0.25">
      <c r="A24" s="27" t="s">
        <v>10</v>
      </c>
      <c r="B24" s="90" t="s">
        <v>56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</row>
    <row r="25" spans="1:16" s="9" customFormat="1" ht="45" customHeight="1" x14ac:dyDescent="0.25">
      <c r="A25" s="5" t="s">
        <v>13</v>
      </c>
      <c r="B25" s="68" t="s">
        <v>57</v>
      </c>
      <c r="C25" s="64">
        <f>D25+E25</f>
        <v>4509</v>
      </c>
      <c r="D25" s="51">
        <v>3156.3</v>
      </c>
      <c r="E25" s="51">
        <v>1352.7</v>
      </c>
      <c r="F25" s="51"/>
      <c r="G25" s="51">
        <f>H25+I25+J25</f>
        <v>0</v>
      </c>
      <c r="H25" s="51"/>
      <c r="I25" s="51"/>
      <c r="J25" s="51"/>
      <c r="K25" s="51">
        <f>G25</f>
        <v>0</v>
      </c>
      <c r="L25" s="51">
        <f>K25/(C25+F25)*100</f>
        <v>0</v>
      </c>
      <c r="M25" s="35" t="s">
        <v>58</v>
      </c>
    </row>
    <row r="26" spans="1:16" s="9" customFormat="1" ht="19.5" customHeight="1" x14ac:dyDescent="0.25">
      <c r="A26" s="15"/>
      <c r="B26" s="54" t="s">
        <v>39</v>
      </c>
      <c r="C26" s="66">
        <f>SUM(C25:C25)</f>
        <v>4509</v>
      </c>
      <c r="D26" s="66">
        <f t="shared" ref="D26:K26" si="7">SUM(D25:D25)</f>
        <v>3156.3</v>
      </c>
      <c r="E26" s="66">
        <f t="shared" si="7"/>
        <v>1352.7</v>
      </c>
      <c r="F26" s="66">
        <f t="shared" si="7"/>
        <v>0</v>
      </c>
      <c r="G26" s="66">
        <f t="shared" si="7"/>
        <v>0</v>
      </c>
      <c r="H26" s="66">
        <f t="shared" si="7"/>
        <v>0</v>
      </c>
      <c r="I26" s="66">
        <f t="shared" si="7"/>
        <v>0</v>
      </c>
      <c r="J26" s="66">
        <f t="shared" si="7"/>
        <v>0</v>
      </c>
      <c r="K26" s="66">
        <f t="shared" si="7"/>
        <v>0</v>
      </c>
      <c r="L26" s="69">
        <f t="shared" ref="L26" si="8">K26/(C26+F26)*100</f>
        <v>0</v>
      </c>
      <c r="M26" s="67"/>
    </row>
    <row r="27" spans="1:16" s="37" customFormat="1" ht="18.95" customHeight="1" x14ac:dyDescent="0.25">
      <c r="A27" s="38" t="s">
        <v>14</v>
      </c>
      <c r="B27" s="84" t="s">
        <v>62</v>
      </c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6"/>
    </row>
    <row r="28" spans="1:16" s="37" customFormat="1" ht="18.95" customHeight="1" x14ac:dyDescent="0.25">
      <c r="A28" s="36"/>
      <c r="B28" s="87" t="s">
        <v>37</v>
      </c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9"/>
    </row>
    <row r="29" spans="1:16" s="9" customFormat="1" ht="91.5" customHeight="1" x14ac:dyDescent="0.25">
      <c r="A29" s="15" t="s">
        <v>61</v>
      </c>
      <c r="B29" s="26" t="s">
        <v>38</v>
      </c>
      <c r="C29" s="64">
        <v>40058.300000000003</v>
      </c>
      <c r="D29" s="70">
        <v>40058.300000000003</v>
      </c>
      <c r="E29" s="41">
        <v>0</v>
      </c>
      <c r="F29" s="41">
        <v>0</v>
      </c>
      <c r="G29" s="51">
        <v>26169.599999999999</v>
      </c>
      <c r="H29" s="71">
        <v>0</v>
      </c>
      <c r="I29" s="71">
        <v>16298.29</v>
      </c>
      <c r="J29" s="71">
        <v>0</v>
      </c>
      <c r="K29" s="71">
        <v>16298.3</v>
      </c>
      <c r="L29" s="71">
        <f>K29/(C29+F29)*100</f>
        <v>40.686449499853964</v>
      </c>
      <c r="M29" s="72" t="s">
        <v>59</v>
      </c>
      <c r="N29" s="21"/>
      <c r="P29" s="21"/>
    </row>
    <row r="30" spans="1:16" s="9" customFormat="1" ht="18" customHeight="1" x14ac:dyDescent="0.25">
      <c r="A30" s="23"/>
      <c r="B30" s="30" t="s">
        <v>39</v>
      </c>
      <c r="C30" s="40">
        <f>SUM(C29)</f>
        <v>40058.300000000003</v>
      </c>
      <c r="D30" s="40">
        <f t="shared" ref="D30:K30" si="9">SUM(D29)</f>
        <v>40058.300000000003</v>
      </c>
      <c r="E30" s="40">
        <f t="shared" si="9"/>
        <v>0</v>
      </c>
      <c r="F30" s="40">
        <f t="shared" si="9"/>
        <v>0</v>
      </c>
      <c r="G30" s="40">
        <f t="shared" si="9"/>
        <v>26169.599999999999</v>
      </c>
      <c r="H30" s="40">
        <f t="shared" si="9"/>
        <v>0</v>
      </c>
      <c r="I30" s="40">
        <f t="shared" si="9"/>
        <v>16298.29</v>
      </c>
      <c r="J30" s="40">
        <f t="shared" si="9"/>
        <v>0</v>
      </c>
      <c r="K30" s="40">
        <f t="shared" si="9"/>
        <v>16298.3</v>
      </c>
      <c r="L30" s="40">
        <f>K30/C30*100</f>
        <v>40.686449499853964</v>
      </c>
      <c r="M30" s="29"/>
      <c r="P30" s="21"/>
    </row>
    <row r="31" spans="1:16" s="8" customFormat="1" ht="20.25" customHeight="1" x14ac:dyDescent="0.25">
      <c r="A31" s="5"/>
      <c r="B31" s="31" t="s">
        <v>3</v>
      </c>
      <c r="C31" s="42">
        <f>C15+C20+C23+C26+C30</f>
        <v>400252.54274</v>
      </c>
      <c r="D31" s="42">
        <f t="shared" ref="D31:K31" si="10">D15+D20+D23+D26+D30</f>
        <v>379074.08999999997</v>
      </c>
      <c r="E31" s="42">
        <f t="shared" si="10"/>
        <v>21178.452740000001</v>
      </c>
      <c r="F31" s="42">
        <f t="shared" si="10"/>
        <v>483.9</v>
      </c>
      <c r="G31" s="42">
        <f t="shared" si="10"/>
        <v>53076.759999999995</v>
      </c>
      <c r="H31" s="42">
        <f t="shared" si="10"/>
        <v>0</v>
      </c>
      <c r="I31" s="42">
        <f t="shared" si="10"/>
        <v>33102.81</v>
      </c>
      <c r="J31" s="42">
        <f t="shared" si="10"/>
        <v>10102.64</v>
      </c>
      <c r="K31" s="42">
        <f t="shared" si="10"/>
        <v>44905.760000000002</v>
      </c>
      <c r="L31" s="43">
        <f t="shared" ref="L31" si="11">K31/(C31+F31)*100</f>
        <v>11.205808908458845</v>
      </c>
      <c r="M31" s="32"/>
    </row>
    <row r="32" spans="1:16" s="9" customFormat="1" x14ac:dyDescent="0.25">
      <c r="C32" s="10"/>
      <c r="D32" s="44">
        <v>381054.0808</v>
      </c>
      <c r="E32" s="44">
        <v>21178.449089999998</v>
      </c>
      <c r="F32" s="44"/>
      <c r="G32" s="45"/>
      <c r="H32" s="45"/>
      <c r="I32" s="45">
        <v>33102.812140000002</v>
      </c>
      <c r="J32" s="45">
        <v>10102.64313</v>
      </c>
      <c r="K32" s="45"/>
    </row>
    <row r="33" spans="2:11" x14ac:dyDescent="0.25">
      <c r="C33" s="3"/>
      <c r="D33" s="46">
        <f>D32-D31</f>
        <v>1979.9908000000287</v>
      </c>
      <c r="E33" s="46">
        <f>E32-E31</f>
        <v>-3.6500000023806933E-3</v>
      </c>
      <c r="F33" s="47"/>
      <c r="G33" s="48"/>
      <c r="H33" s="49"/>
      <c r="I33" s="46">
        <f>I32-I31</f>
        <v>2.1400000041467138E-3</v>
      </c>
      <c r="J33" s="46">
        <f>J32-J31</f>
        <v>3.130000000965083E-3</v>
      </c>
      <c r="K33" s="48"/>
    </row>
    <row r="34" spans="2:11" x14ac:dyDescent="0.25">
      <c r="C34" s="3"/>
      <c r="E34" s="4"/>
      <c r="F34" s="4"/>
    </row>
    <row r="35" spans="2:11" x14ac:dyDescent="0.25">
      <c r="E35" s="20"/>
    </row>
    <row r="36" spans="2:11" x14ac:dyDescent="0.25">
      <c r="B36" s="22"/>
    </row>
    <row r="37" spans="2:11" x14ac:dyDescent="0.25">
      <c r="C37" s="3"/>
    </row>
  </sheetData>
  <mergeCells count="19">
    <mergeCell ref="B27:M27"/>
    <mergeCell ref="B28:M28"/>
    <mergeCell ref="M5:M6"/>
    <mergeCell ref="B24:M24"/>
    <mergeCell ref="B16:M16"/>
    <mergeCell ref="B21:M21"/>
    <mergeCell ref="B8:M8"/>
    <mergeCell ref="B17:M17"/>
    <mergeCell ref="A1:M1"/>
    <mergeCell ref="A2:M2"/>
    <mergeCell ref="A3:M3"/>
    <mergeCell ref="A4:M4"/>
    <mergeCell ref="F5:F6"/>
    <mergeCell ref="G5:J5"/>
    <mergeCell ref="K5:K6"/>
    <mergeCell ref="B5:B6"/>
    <mergeCell ref="A5:A6"/>
    <mergeCell ref="C5:E5"/>
    <mergeCell ref="L5:L6"/>
  </mergeCells>
  <phoneticPr fontId="5" type="noConversion"/>
  <pageMargins left="0.19685039370078741" right="0" top="0" bottom="0" header="0" footer="0"/>
  <pageSetup paperSize="9"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2018</vt:lpstr>
      <vt:lpstr>'2018'!Заголовки_для_печати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2018-10-15T12:54:17Z</dcterms:modified>
</cp:coreProperties>
</file>